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80" activeTab="0"/>
  </bookViews>
  <sheets>
    <sheet name="CHHA April 2020 Rates" sheetId="1" r:id="rId1"/>
  </sheets>
  <definedNames>
    <definedName name="_sharedaide">'CHHA April 2020 Rates'!#REF!</definedName>
  </definedNames>
  <calcPr fullCalcOnLoad="1"/>
</workbook>
</file>

<file path=xl/sharedStrings.xml><?xml version="1.0" encoding="utf-8"?>
<sst xmlns="http://schemas.openxmlformats.org/spreadsheetml/2006/main" count="103" uniqueCount="100">
  <si>
    <t>VNA OF ALBANY &amp; SARATOGA</t>
  </si>
  <si>
    <t>TWIN TIER HOME HEALTH INC</t>
  </si>
  <si>
    <t>CATTARAUGUS COUNTY DOH HHA</t>
  </si>
  <si>
    <t>GENTIVA - CHEMUNG</t>
  </si>
  <si>
    <t>L WOERNER INC CLINTON</t>
  </si>
  <si>
    <t>HUDSON VALLEY HOME CARE INC</t>
  </si>
  <si>
    <t>VNA OF WESTERN NY INC</t>
  </si>
  <si>
    <t>PEOPLE HOME HLTH SERV CERTI</t>
  </si>
  <si>
    <t>MCAULEY-SETON HOME CARE CORP.</t>
  </si>
  <si>
    <t>ESSEX COUNTY NURSING SERVICE</t>
  </si>
  <si>
    <t>FRANKLIN NURSING SERVICE CO</t>
  </si>
  <si>
    <t>COM HLTH CTR OF SMH &amp; NLH INC</t>
  </si>
  <si>
    <t>HAMILTON PUB HLTH NURS SVC CO</t>
  </si>
  <si>
    <t>JEFFERSON CTY PUB HLTH SERVIC</t>
  </si>
  <si>
    <t>LEWIS CNTY PUBLIC HLTH AGENCY</t>
  </si>
  <si>
    <t>L WOERNER INC MADISON</t>
  </si>
  <si>
    <t>GENESEE REGION HOME CARE ASSC</t>
  </si>
  <si>
    <t>VISIT NURSE SVC OF ROCHESTER</t>
  </si>
  <si>
    <t>L WOERNER INC DBA HCR</t>
  </si>
  <si>
    <t>GENTIVA</t>
  </si>
  <si>
    <t>EXTRAORDINARY HOME CARE</t>
  </si>
  <si>
    <t>NURS SISTERS HM VISITING SVC</t>
  </si>
  <si>
    <t>ABLE HEALTH CARE SERV INC</t>
  </si>
  <si>
    <t>PARKER JEWISH INSTITUTE</t>
  </si>
  <si>
    <t>VNA OF UTICA &amp; ONEIDA CO INC</t>
  </si>
  <si>
    <t>HIRAM</t>
  </si>
  <si>
    <t>VISITING NURSE ASSOC CENTRAL</t>
  </si>
  <si>
    <t>ST CAMILLUS HOME CARE AGENCY</t>
  </si>
  <si>
    <t>FINGER LAKES VNS INC</t>
  </si>
  <si>
    <t>ORANGE CNTY DEPT OF HEALTH</t>
  </si>
  <si>
    <t>AT HOME CARE INC</t>
  </si>
  <si>
    <t>A&amp;T CERTIFIED HOME CARE</t>
  </si>
  <si>
    <t>NORTHERN LIGHTS HEALTH CARE</t>
  </si>
  <si>
    <t>HEALTH SERV NORTHERN NEW YORK</t>
  </si>
  <si>
    <t>VISITING NURS SVC ASSOC SCHTD</t>
  </si>
  <si>
    <t>LIVING RESOURCES HOME HEALTH</t>
  </si>
  <si>
    <t>L WOERNER INC SCHOHARIE</t>
  </si>
  <si>
    <t>VISITING NURSE SERVICE INC</t>
  </si>
  <si>
    <t>SUFFOLK DOH SVCS BUR PUB H CO</t>
  </si>
  <si>
    <t>SULLIVAN PUBLIC HLTH NSG CO</t>
  </si>
  <si>
    <t>VNS ITHACA &amp; TOMPKINS CO INC</t>
  </si>
  <si>
    <t>ULSTER HOME HEALTH SERV INC</t>
  </si>
  <si>
    <t>WARREN COUNTY HEALTH SERV</t>
  </si>
  <si>
    <t>VISIT NUR SVC WESTCHEST</t>
  </si>
  <si>
    <t>WARTBURG HOME CARE</t>
  </si>
  <si>
    <t>LAWRENCE COMMUNITY HEALTH SERVICES</t>
  </si>
  <si>
    <t>CABRINI OF WESTCHESTER</t>
  </si>
  <si>
    <t>ALPINE HOME HEALTH CARE</t>
  </si>
  <si>
    <t>ELDERSERVE CHHA</t>
  </si>
  <si>
    <t>REBEKAH CHHA</t>
  </si>
  <si>
    <t>PERSONAL TOUCH HOME AIDES NY</t>
  </si>
  <si>
    <t>AMERICARE CERTIFIED SS INC</t>
  </si>
  <si>
    <t>PRIME HOME HEALTH SERVICES, LLC</t>
  </si>
  <si>
    <t>LITTLE SISTERS OF ASSUM</t>
  </si>
  <si>
    <t>SELFHELP SPECIAL FAM HC INC</t>
  </si>
  <si>
    <t>EXTENDED NURSING PERSONNEL CHHA</t>
  </si>
  <si>
    <t>VNS OF NY HOME CARE INC</t>
  </si>
  <si>
    <t>METROPOLITAN JEWISH HOME CARE</t>
  </si>
  <si>
    <t>PREMIER HOME HEALTH CARE SERV INC</t>
  </si>
  <si>
    <t xml:space="preserve">OPCERT </t>
  </si>
  <si>
    <t xml:space="preserve">PROVIDER  NAME </t>
  </si>
  <si>
    <t>YY/MM/DD</t>
  </si>
  <si>
    <t>SHARED AIDE (QUARTER HOUR)</t>
  </si>
  <si>
    <t>New York State Department of Health</t>
  </si>
  <si>
    <t>BETHEL NURSING HOME CHHA</t>
  </si>
  <si>
    <t>DATAHR HOME HEALTH CARE INC</t>
  </si>
  <si>
    <t>FAMILY CARE CERTIFIED SERVICES</t>
  </si>
  <si>
    <t>FORT HUDSON CHHA</t>
  </si>
  <si>
    <t>GURWIN CHHA</t>
  </si>
  <si>
    <t>HILLSIDE MANOR</t>
  </si>
  <si>
    <t>HUDSON VALLEY CARE</t>
  </si>
  <si>
    <t>NEW YORK CONGREGATIONAL CHHA</t>
  </si>
  <si>
    <t>OSWEGO HOME HEALTH CARE</t>
  </si>
  <si>
    <t>PARK GARDENS</t>
  </si>
  <si>
    <t>WHEEL CHAIR HOME</t>
  </si>
  <si>
    <t>YOUR CHOICE AT HOME</t>
  </si>
  <si>
    <t>EXCELLENT HOME CARE SERVICES</t>
  </si>
  <si>
    <t>SHINING STAR HOME CARE LLC</t>
  </si>
  <si>
    <t>Bureau of Residential Health Care Reimbursement</t>
  </si>
  <si>
    <t>FAMILY CARE CERTIFIED SERVICE</t>
  </si>
  <si>
    <t>EDDY VISITING NURSE &amp; REHAB ASSOCIATION</t>
  </si>
  <si>
    <t>SAMARITAN HOME HEALTH INC</t>
  </si>
  <si>
    <t>Rochester Regional Health System Home Care</t>
  </si>
  <si>
    <t>EVERCARE AT HOME</t>
  </si>
  <si>
    <t>UNITED HEBREW OF NEW ROCHELLE</t>
  </si>
  <si>
    <t>CENTERLIGHT CERTIFIED CHHA</t>
  </si>
  <si>
    <t>PARKSHORE HEALTH CARE LLC</t>
  </si>
  <si>
    <t>SPS HOME CARE INC</t>
  </si>
  <si>
    <t>LITSON CERTIFIED CARE</t>
  </si>
  <si>
    <t>REVIVAL HOME HEALTH CARE</t>
  </si>
  <si>
    <t>GIRLING HEALTH CARE OF NEW YORK</t>
  </si>
  <si>
    <t>ROYAL CARE</t>
  </si>
  <si>
    <t>CHEMUNG DEPT HOME HLTH CO</t>
  </si>
  <si>
    <t>AMBER COURT AT HOME, LLC d/b/a WELLBOUND</t>
  </si>
  <si>
    <t>ARCHCARE AT HOME</t>
  </si>
  <si>
    <t>BRIAH HOME CARE</t>
  </si>
  <si>
    <t>THE NEW JEWISH HOME</t>
  </si>
  <si>
    <t>ATARA HOME CARE</t>
  </si>
  <si>
    <t>VNA HEALTH CARE SERVICES INC</t>
  </si>
  <si>
    <t>Certified Home Health Agencies:  4/2/2020 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</si>
</sst>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37.421875" style="0" bestFit="1" customWidth="1"/>
    <col min="3" max="3" width="10.7109375" style="0" customWidth="1"/>
    <col min="4" max="9" width="14.7109375" style="0" customWidth="1"/>
  </cols>
  <sheetData>
    <row r="1" spans="1:10" ht="14.25">
      <c r="A1" s="5" t="s">
        <v>63</v>
      </c>
      <c r="B1" s="5"/>
      <c r="C1" s="5"/>
      <c r="D1" s="5"/>
      <c r="E1" s="5"/>
      <c r="F1" s="5"/>
      <c r="G1" s="5"/>
      <c r="H1" s="5"/>
      <c r="I1" s="5"/>
      <c r="J1" s="3"/>
    </row>
    <row r="2" spans="1:10" ht="14.25">
      <c r="A2" s="5" t="s">
        <v>78</v>
      </c>
      <c r="B2" s="5"/>
      <c r="C2" s="5"/>
      <c r="D2" s="5"/>
      <c r="E2" s="5"/>
      <c r="F2" s="5"/>
      <c r="G2" s="5"/>
      <c r="H2" s="5"/>
      <c r="I2" s="5"/>
      <c r="J2" s="3"/>
    </row>
    <row r="3" spans="1:10" ht="14.25">
      <c r="A3" s="5" t="s">
        <v>99</v>
      </c>
      <c r="B3" s="5"/>
      <c r="C3" s="5"/>
      <c r="D3" s="5"/>
      <c r="E3" s="5"/>
      <c r="F3" s="5"/>
      <c r="G3" s="5"/>
      <c r="H3" s="5"/>
      <c r="I3" s="5"/>
      <c r="J3" s="3"/>
    </row>
    <row r="5" spans="1:9" ht="43.5">
      <c r="A5" s="1" t="s">
        <v>59</v>
      </c>
      <c r="B5" s="1" t="s">
        <v>60</v>
      </c>
      <c r="C5" s="1" t="s">
        <v>61</v>
      </c>
      <c r="D5" s="1" t="str">
        <f>"NURSING RATE"</f>
        <v>NURSING RATE</v>
      </c>
      <c r="E5" s="1" t="str">
        <f>"PHYSICAL THERAPY RATE"</f>
        <v>PHYSICAL THERAPY RATE</v>
      </c>
      <c r="F5" s="1" t="str">
        <f>"SPEECH PATHOLOGY RATE"</f>
        <v>SPEECH PATHOLOGY RATE</v>
      </c>
      <c r="G5" s="1" t="str">
        <f>"OCCUPATIONAL THERAPY RATE"</f>
        <v>OCCUPATIONAL THERAPY RATE</v>
      </c>
      <c r="H5" s="1" t="str">
        <f>"HOME HEALTH AIDE HOURLY RATE"</f>
        <v>HOME HEALTH AIDE HOURLY RATE</v>
      </c>
      <c r="I5" s="2" t="s">
        <v>62</v>
      </c>
    </row>
    <row r="7" spans="1:9" ht="14.25">
      <c r="A7" t="str">
        <f>"0101601"</f>
        <v>0101601</v>
      </c>
      <c r="B7" t="s">
        <v>0</v>
      </c>
      <c r="C7" t="str">
        <f>"20/04/02"</f>
        <v>20/04/02</v>
      </c>
      <c r="D7" s="4">
        <v>187.93</v>
      </c>
      <c r="E7" s="4">
        <v>158.83</v>
      </c>
      <c r="F7" s="4">
        <v>175.71</v>
      </c>
      <c r="G7" s="4">
        <v>160.78</v>
      </c>
      <c r="H7" s="4">
        <v>49.43</v>
      </c>
      <c r="I7" s="4">
        <v>12.3575</v>
      </c>
    </row>
    <row r="8" spans="1:9" ht="14.25">
      <c r="A8" t="str">
        <f>"0301601"</f>
        <v>0301601</v>
      </c>
      <c r="B8" t="s">
        <v>1</v>
      </c>
      <c r="C8" t="str">
        <f aca="true" t="shared" si="0" ref="C8:C71">"20/04/02"</f>
        <v>20/04/02</v>
      </c>
      <c r="D8" s="4">
        <v>180.84</v>
      </c>
      <c r="E8" s="4">
        <v>154.81</v>
      </c>
      <c r="F8" s="4">
        <v>164.91</v>
      </c>
      <c r="G8" s="4">
        <v>156.85</v>
      </c>
      <c r="H8" s="4">
        <v>47.66</v>
      </c>
      <c r="I8" s="4">
        <v>11.91</v>
      </c>
    </row>
    <row r="9" spans="1:9" ht="14.25">
      <c r="A9" t="str">
        <f>"0401600"</f>
        <v>0401600</v>
      </c>
      <c r="B9" t="s">
        <v>2</v>
      </c>
      <c r="C9" t="str">
        <f t="shared" si="0"/>
        <v>20/04/02</v>
      </c>
      <c r="D9" s="4">
        <v>157.18</v>
      </c>
      <c r="E9" s="4">
        <v>117.34</v>
      </c>
      <c r="F9" s="4">
        <v>114.22</v>
      </c>
      <c r="G9" s="4">
        <v>116.63</v>
      </c>
      <c r="H9" s="4">
        <v>44.45</v>
      </c>
      <c r="I9" s="4">
        <v>11.1125</v>
      </c>
    </row>
    <row r="10" spans="1:9" ht="14.25">
      <c r="A10" t="str">
        <f>"0701600"</f>
        <v>0701600</v>
      </c>
      <c r="B10" t="s">
        <v>92</v>
      </c>
      <c r="C10" t="str">
        <f t="shared" si="0"/>
        <v>20/04/02</v>
      </c>
      <c r="D10" s="4">
        <v>176.46</v>
      </c>
      <c r="E10" s="4">
        <v>141.82</v>
      </c>
      <c r="F10" s="4">
        <v>131.48</v>
      </c>
      <c r="G10" s="4">
        <v>130.38</v>
      </c>
      <c r="H10" s="4">
        <v>45.2</v>
      </c>
      <c r="I10" s="4">
        <v>11.3</v>
      </c>
    </row>
    <row r="11" spans="1:9" ht="14.25">
      <c r="A11" t="str">
        <f>"0752601"</f>
        <v>0752601</v>
      </c>
      <c r="B11" t="s">
        <v>3</v>
      </c>
      <c r="C11" t="str">
        <f t="shared" si="0"/>
        <v>20/04/02</v>
      </c>
      <c r="D11" s="4">
        <v>97.49</v>
      </c>
      <c r="E11" s="4">
        <v>125.61</v>
      </c>
      <c r="F11" s="4">
        <v>163.48</v>
      </c>
      <c r="G11" s="4">
        <v>144.52</v>
      </c>
      <c r="H11" s="4">
        <v>46.06</v>
      </c>
      <c r="I11" s="4">
        <v>11.515</v>
      </c>
    </row>
    <row r="12" spans="1:9" ht="14.25">
      <c r="A12" t="str">
        <f>"0901601"</f>
        <v>0901601</v>
      </c>
      <c r="B12" t="s">
        <v>4</v>
      </c>
      <c r="C12" t="str">
        <f t="shared" si="0"/>
        <v>20/04/02</v>
      </c>
      <c r="D12" s="4">
        <v>135.18</v>
      </c>
      <c r="E12" s="4">
        <v>140.78</v>
      </c>
      <c r="F12" s="4">
        <v>149.08</v>
      </c>
      <c r="G12" s="4">
        <v>149.54</v>
      </c>
      <c r="H12" s="4">
        <v>45.56</v>
      </c>
      <c r="I12" s="4">
        <v>11.39</v>
      </c>
    </row>
    <row r="13" spans="1:9" ht="14.25">
      <c r="A13" t="str">
        <f>"1302604"</f>
        <v>1302604</v>
      </c>
      <c r="B13" t="s">
        <v>5</v>
      </c>
      <c r="C13" t="str">
        <f t="shared" si="0"/>
        <v>20/04/02</v>
      </c>
      <c r="D13" s="4">
        <v>193.41</v>
      </c>
      <c r="E13" s="4">
        <v>165.57</v>
      </c>
      <c r="F13" s="4">
        <v>180.83</v>
      </c>
      <c r="G13" s="4">
        <v>167.75</v>
      </c>
      <c r="H13" s="4">
        <v>29.49</v>
      </c>
      <c r="I13" s="4">
        <v>7.3725</v>
      </c>
    </row>
    <row r="14" spans="1:9" ht="14.25">
      <c r="A14" t="str">
        <f>"1401606"</f>
        <v>1401606</v>
      </c>
      <c r="B14" t="s">
        <v>87</v>
      </c>
      <c r="C14" t="str">
        <f t="shared" si="0"/>
        <v>20/04/02</v>
      </c>
      <c r="D14" s="4">
        <v>124.47</v>
      </c>
      <c r="E14" s="4">
        <v>121.24</v>
      </c>
      <c r="F14" s="4">
        <v>94.68</v>
      </c>
      <c r="G14" s="4">
        <v>117.25</v>
      </c>
      <c r="H14" s="4">
        <v>40.04</v>
      </c>
      <c r="I14" s="4">
        <v>10.01</v>
      </c>
    </row>
    <row r="15" spans="1:9" ht="14.25">
      <c r="A15" t="str">
        <f>"1404600"</f>
        <v>1404600</v>
      </c>
      <c r="B15" t="s">
        <v>74</v>
      </c>
      <c r="C15" t="str">
        <f t="shared" si="0"/>
        <v>20/04/02</v>
      </c>
      <c r="D15" s="4">
        <v>137.22</v>
      </c>
      <c r="E15" s="4">
        <v>119.52</v>
      </c>
      <c r="F15" s="4">
        <v>97.38</v>
      </c>
      <c r="G15" s="4">
        <v>114.04</v>
      </c>
      <c r="H15" s="4">
        <v>33.53</v>
      </c>
      <c r="I15" s="4">
        <v>8.38</v>
      </c>
    </row>
    <row r="16" spans="1:9" ht="14.25">
      <c r="A16" t="str">
        <f>"1451601"</f>
        <v>1451601</v>
      </c>
      <c r="B16" t="s">
        <v>6</v>
      </c>
      <c r="C16" t="str">
        <f t="shared" si="0"/>
        <v>20/04/02</v>
      </c>
      <c r="D16" s="4">
        <v>173.53</v>
      </c>
      <c r="E16" s="4">
        <v>149.08</v>
      </c>
      <c r="F16" s="4">
        <v>155.58</v>
      </c>
      <c r="G16" s="4">
        <v>145.19</v>
      </c>
      <c r="H16" s="4">
        <v>40.85</v>
      </c>
      <c r="I16" s="4">
        <v>10.2125</v>
      </c>
    </row>
    <row r="17" spans="1:9" ht="14.25">
      <c r="A17" t="str">
        <f>"1451602"</f>
        <v>1451602</v>
      </c>
      <c r="B17" t="s">
        <v>7</v>
      </c>
      <c r="C17" t="str">
        <f t="shared" si="0"/>
        <v>20/04/02</v>
      </c>
      <c r="D17" s="4">
        <v>153.17</v>
      </c>
      <c r="E17" s="4">
        <v>89.7</v>
      </c>
      <c r="F17" s="4">
        <v>114.36</v>
      </c>
      <c r="G17" s="4">
        <v>91.72</v>
      </c>
      <c r="H17" s="4">
        <v>4.23</v>
      </c>
      <c r="I17" s="4">
        <v>1.0575</v>
      </c>
    </row>
    <row r="18" spans="1:9" ht="14.25">
      <c r="A18" t="str">
        <f>"1455600"</f>
        <v>1455600</v>
      </c>
      <c r="B18" t="s">
        <v>8</v>
      </c>
      <c r="C18" t="str">
        <f t="shared" si="0"/>
        <v>20/04/02</v>
      </c>
      <c r="D18" s="4">
        <v>187.43</v>
      </c>
      <c r="E18" s="4">
        <v>160.45</v>
      </c>
      <c r="F18" s="4">
        <v>175.24</v>
      </c>
      <c r="G18" s="4">
        <v>160.81</v>
      </c>
      <c r="H18" s="4">
        <v>49.31</v>
      </c>
      <c r="I18" s="4">
        <v>12.3275</v>
      </c>
    </row>
    <row r="19" spans="1:9" ht="14.25">
      <c r="A19" t="str">
        <f>"1521600"</f>
        <v>1521600</v>
      </c>
      <c r="B19" t="s">
        <v>9</v>
      </c>
      <c r="C19" t="str">
        <f t="shared" si="0"/>
        <v>20/04/02</v>
      </c>
      <c r="D19" s="4">
        <v>213.89</v>
      </c>
      <c r="E19" s="4">
        <v>124.17</v>
      </c>
      <c r="F19" s="4">
        <v>109.55</v>
      </c>
      <c r="G19" s="4">
        <v>120.56</v>
      </c>
      <c r="H19" s="4">
        <v>60.47</v>
      </c>
      <c r="I19" s="4">
        <v>15.1175</v>
      </c>
    </row>
    <row r="20" spans="1:9" ht="14.25">
      <c r="A20" t="str">
        <f>"1624600"</f>
        <v>1624600</v>
      </c>
      <c r="B20" t="s">
        <v>10</v>
      </c>
      <c r="C20" t="str">
        <f t="shared" si="0"/>
        <v>20/04/02</v>
      </c>
      <c r="D20" s="4">
        <v>270.78</v>
      </c>
      <c r="E20" s="4">
        <v>110.62</v>
      </c>
      <c r="F20" s="4">
        <v>109.66</v>
      </c>
      <c r="G20" s="4">
        <v>0</v>
      </c>
      <c r="H20" s="4">
        <v>47.5</v>
      </c>
      <c r="I20" s="4">
        <v>11.875</v>
      </c>
    </row>
    <row r="21" spans="1:9" ht="14.25">
      <c r="A21" t="str">
        <f>"1758601"</f>
        <v>1758601</v>
      </c>
      <c r="B21" t="s">
        <v>11</v>
      </c>
      <c r="C21" t="str">
        <f t="shared" si="0"/>
        <v>20/04/02</v>
      </c>
      <c r="D21" s="4">
        <v>193.41</v>
      </c>
      <c r="E21" s="4">
        <v>165.57</v>
      </c>
      <c r="F21" s="4">
        <v>154.17</v>
      </c>
      <c r="G21" s="4">
        <v>167.75</v>
      </c>
      <c r="H21" s="4">
        <v>50.8</v>
      </c>
      <c r="I21" s="4">
        <v>12.7</v>
      </c>
    </row>
    <row r="22" spans="1:9" ht="14.25">
      <c r="A22" t="str">
        <f>"2055601"</f>
        <v>2055601</v>
      </c>
      <c r="B22" t="s">
        <v>12</v>
      </c>
      <c r="C22" t="str">
        <f t="shared" si="0"/>
        <v>20/04/02</v>
      </c>
      <c r="D22" s="4">
        <v>198</v>
      </c>
      <c r="E22" s="4">
        <v>118.8</v>
      </c>
      <c r="F22" s="4">
        <v>108.18</v>
      </c>
      <c r="G22" s="4">
        <v>0</v>
      </c>
      <c r="H22" s="4">
        <v>50.72</v>
      </c>
      <c r="I22" s="4">
        <v>12.68</v>
      </c>
    </row>
    <row r="23" spans="1:9" ht="14.25">
      <c r="A23" t="str">
        <f>"2201600"</f>
        <v>2201600</v>
      </c>
      <c r="B23" t="s">
        <v>13</v>
      </c>
      <c r="C23" t="str">
        <f t="shared" si="0"/>
        <v>20/04/02</v>
      </c>
      <c r="D23" s="4">
        <v>206.25</v>
      </c>
      <c r="E23" s="4">
        <v>133.65</v>
      </c>
      <c r="F23" s="4">
        <v>0</v>
      </c>
      <c r="G23" s="4">
        <v>129.77</v>
      </c>
      <c r="H23" s="4">
        <v>69.28</v>
      </c>
      <c r="I23" s="4">
        <v>17.32</v>
      </c>
    </row>
    <row r="24" spans="1:9" ht="14.25">
      <c r="A24" t="str">
        <f>"2201602"</f>
        <v>2201602</v>
      </c>
      <c r="B24" t="s">
        <v>81</v>
      </c>
      <c r="C24" t="str">
        <f t="shared" si="0"/>
        <v>20/04/02</v>
      </c>
      <c r="D24" s="4">
        <v>155.44</v>
      </c>
      <c r="E24" s="4">
        <v>154.25</v>
      </c>
      <c r="F24" s="4">
        <v>124.31</v>
      </c>
      <c r="G24" s="4">
        <v>142.29</v>
      </c>
      <c r="H24" s="4">
        <v>2.54</v>
      </c>
      <c r="I24" s="4">
        <v>0.635</v>
      </c>
    </row>
    <row r="25" spans="1:9" ht="14.25">
      <c r="A25" t="str">
        <f>"2424600"</f>
        <v>2424600</v>
      </c>
      <c r="B25" t="s">
        <v>14</v>
      </c>
      <c r="C25" t="str">
        <f t="shared" si="0"/>
        <v>20/04/02</v>
      </c>
      <c r="D25" s="4">
        <v>219.24</v>
      </c>
      <c r="E25" s="4">
        <v>149</v>
      </c>
      <c r="F25" s="4">
        <v>0</v>
      </c>
      <c r="G25" s="4">
        <v>144.68</v>
      </c>
      <c r="H25" s="4">
        <v>41.04</v>
      </c>
      <c r="I25" s="4">
        <v>10.26</v>
      </c>
    </row>
    <row r="26" spans="1:9" ht="14.25">
      <c r="A26" t="str">
        <f>"2627601"</f>
        <v>2627601</v>
      </c>
      <c r="B26" t="s">
        <v>15</v>
      </c>
      <c r="C26" t="str">
        <f t="shared" si="0"/>
        <v>20/04/02</v>
      </c>
      <c r="D26" s="4">
        <v>150.37</v>
      </c>
      <c r="E26" s="4">
        <v>149.32</v>
      </c>
      <c r="F26" s="4">
        <v>164.24</v>
      </c>
      <c r="G26" s="4">
        <v>152.36</v>
      </c>
      <c r="H26" s="4">
        <v>46.37</v>
      </c>
      <c r="I26" s="4">
        <v>11.59</v>
      </c>
    </row>
    <row r="27" spans="1:9" ht="14.25">
      <c r="A27" t="str">
        <f>"2701600"</f>
        <v>2701600</v>
      </c>
      <c r="B27" t="s">
        <v>16</v>
      </c>
      <c r="C27" t="str">
        <f t="shared" si="0"/>
        <v>20/04/02</v>
      </c>
      <c r="D27" s="4">
        <v>177.86</v>
      </c>
      <c r="E27" s="4">
        <v>155.85</v>
      </c>
      <c r="F27" s="4">
        <v>178.19</v>
      </c>
      <c r="G27" s="4">
        <v>165.29</v>
      </c>
      <c r="H27" s="4">
        <v>40.3</v>
      </c>
      <c r="I27" s="4">
        <v>10.075</v>
      </c>
    </row>
    <row r="28" spans="1:9" ht="14.25">
      <c r="A28" t="str">
        <f>"2701602"</f>
        <v>2701602</v>
      </c>
      <c r="B28" t="s">
        <v>17</v>
      </c>
      <c r="C28" t="str">
        <f t="shared" si="0"/>
        <v>20/04/02</v>
      </c>
      <c r="D28" s="4">
        <v>172.96</v>
      </c>
      <c r="E28" s="4">
        <v>138.25</v>
      </c>
      <c r="F28" s="4">
        <v>169.25</v>
      </c>
      <c r="G28" s="4">
        <v>138.15</v>
      </c>
      <c r="H28" s="4">
        <v>37.68</v>
      </c>
      <c r="I28" s="4">
        <v>9.42</v>
      </c>
    </row>
    <row r="29" spans="1:9" ht="14.25">
      <c r="A29" t="str">
        <f>"2701603"</f>
        <v>2701603</v>
      </c>
      <c r="B29" t="s">
        <v>18</v>
      </c>
      <c r="C29" t="str">
        <f t="shared" si="0"/>
        <v>20/04/02</v>
      </c>
      <c r="D29" s="4">
        <v>130.74</v>
      </c>
      <c r="E29" s="4">
        <v>140.15</v>
      </c>
      <c r="F29" s="4">
        <v>180.2</v>
      </c>
      <c r="G29" s="4">
        <v>156.12</v>
      </c>
      <c r="H29" s="4">
        <v>49.74</v>
      </c>
      <c r="I29" s="4">
        <v>12.435</v>
      </c>
    </row>
    <row r="30" spans="1:9" ht="14.25">
      <c r="A30" t="str">
        <f>"2701607"</f>
        <v>2701607</v>
      </c>
      <c r="B30" t="s">
        <v>82</v>
      </c>
      <c r="C30" t="str">
        <f t="shared" si="0"/>
        <v>20/04/02</v>
      </c>
      <c r="D30" s="4">
        <v>149.36</v>
      </c>
      <c r="E30" s="4">
        <v>121.62</v>
      </c>
      <c r="F30" s="4">
        <v>123.59</v>
      </c>
      <c r="G30" s="4">
        <v>119.03</v>
      </c>
      <c r="H30" s="4">
        <v>40.54</v>
      </c>
      <c r="I30" s="4">
        <v>10.13</v>
      </c>
    </row>
    <row r="31" spans="1:9" ht="14.25">
      <c r="A31" t="str">
        <f>"2801600"</f>
        <v>2801600</v>
      </c>
      <c r="B31" t="s">
        <v>19</v>
      </c>
      <c r="C31" t="str">
        <f t="shared" si="0"/>
        <v>20/04/02</v>
      </c>
      <c r="D31" s="4">
        <v>90.43</v>
      </c>
      <c r="E31" s="4">
        <v>127.27</v>
      </c>
      <c r="F31" s="4">
        <v>128.54</v>
      </c>
      <c r="G31" s="4">
        <v>129.33</v>
      </c>
      <c r="H31" s="4">
        <v>44.65</v>
      </c>
      <c r="I31" s="4">
        <v>11.1625</v>
      </c>
    </row>
    <row r="32" spans="1:9" ht="14.25">
      <c r="A32" t="str">
        <f>"2910601"</f>
        <v>2910601</v>
      </c>
      <c r="B32" t="s">
        <v>19</v>
      </c>
      <c r="C32" t="str">
        <f t="shared" si="0"/>
        <v>20/04/02</v>
      </c>
      <c r="D32" s="4">
        <v>146.51</v>
      </c>
      <c r="E32" s="4">
        <v>134.98</v>
      </c>
      <c r="F32" s="4">
        <v>109.31</v>
      </c>
      <c r="G32" s="4">
        <v>123.88</v>
      </c>
      <c r="H32" s="4">
        <v>32.52</v>
      </c>
      <c r="I32" s="4">
        <v>8.13</v>
      </c>
    </row>
    <row r="33" spans="1:9" ht="14.25">
      <c r="A33" t="str">
        <f>"2912601"</f>
        <v>2912601</v>
      </c>
      <c r="B33" t="s">
        <v>20</v>
      </c>
      <c r="C33" t="str">
        <f t="shared" si="0"/>
        <v>20/04/02</v>
      </c>
      <c r="D33" s="4">
        <v>210.43</v>
      </c>
      <c r="E33" s="4">
        <v>117.25</v>
      </c>
      <c r="F33" s="4">
        <v>104.5</v>
      </c>
      <c r="G33" s="4">
        <v>107.15</v>
      </c>
      <c r="H33" s="4">
        <v>32.17</v>
      </c>
      <c r="I33" s="4">
        <v>8.0425</v>
      </c>
    </row>
    <row r="34" spans="1:9" ht="14.25">
      <c r="A34" t="str">
        <f>"2914600"</f>
        <v>2914600</v>
      </c>
      <c r="B34" t="s">
        <v>21</v>
      </c>
      <c r="C34" t="str">
        <f t="shared" si="0"/>
        <v>20/04/02</v>
      </c>
      <c r="D34" s="4">
        <v>211.49</v>
      </c>
      <c r="E34" s="4">
        <v>164.3</v>
      </c>
      <c r="F34" s="4">
        <v>120.85</v>
      </c>
      <c r="G34" s="4">
        <v>136.96</v>
      </c>
      <c r="H34" s="4">
        <v>35.56</v>
      </c>
      <c r="I34" s="4">
        <v>8.89</v>
      </c>
    </row>
    <row r="35" spans="1:9" ht="14.25">
      <c r="A35" t="str">
        <f>"2914602"</f>
        <v>2914602</v>
      </c>
      <c r="B35" t="s">
        <v>93</v>
      </c>
      <c r="C35" t="str">
        <f t="shared" si="0"/>
        <v>20/04/02</v>
      </c>
      <c r="D35" s="4">
        <v>98.92</v>
      </c>
      <c r="E35" s="4">
        <v>116.87</v>
      </c>
      <c r="F35" s="4">
        <v>153.22</v>
      </c>
      <c r="G35" s="4">
        <v>135.91</v>
      </c>
      <c r="H35" s="4">
        <v>34.17</v>
      </c>
      <c r="I35" s="4">
        <v>8.5425</v>
      </c>
    </row>
    <row r="36" spans="1:9" ht="14.25">
      <c r="A36" t="str">
        <f>"2950601"</f>
        <v>2950601</v>
      </c>
      <c r="B36" t="s">
        <v>22</v>
      </c>
      <c r="C36" t="str">
        <f t="shared" si="0"/>
        <v>20/04/02</v>
      </c>
      <c r="D36" s="4">
        <v>160.43</v>
      </c>
      <c r="E36" s="4">
        <v>106.86</v>
      </c>
      <c r="F36" s="4">
        <v>115.8</v>
      </c>
      <c r="G36" s="4">
        <v>102.35</v>
      </c>
      <c r="H36" s="4">
        <v>27.19</v>
      </c>
      <c r="I36" s="4">
        <v>6.7975</v>
      </c>
    </row>
    <row r="37" spans="1:9" ht="14.25">
      <c r="A37" t="str">
        <f>"2952600"</f>
        <v>2952600</v>
      </c>
      <c r="B37" t="s">
        <v>79</v>
      </c>
      <c r="C37" t="str">
        <f t="shared" si="0"/>
        <v>20/04/02</v>
      </c>
      <c r="D37" s="4">
        <v>166.83</v>
      </c>
      <c r="E37" s="4">
        <v>96.91</v>
      </c>
      <c r="F37" s="4">
        <v>90.74</v>
      </c>
      <c r="G37" s="4">
        <v>102.83</v>
      </c>
      <c r="H37" s="4">
        <v>25.2</v>
      </c>
      <c r="I37" s="4">
        <v>6.3</v>
      </c>
    </row>
    <row r="38" spans="1:9" ht="14.25">
      <c r="A38" t="str">
        <f>"2963601"</f>
        <v>2963601</v>
      </c>
      <c r="B38" t="s">
        <v>23</v>
      </c>
      <c r="C38" t="str">
        <f t="shared" si="0"/>
        <v>20/04/02</v>
      </c>
      <c r="D38" s="4">
        <v>200</v>
      </c>
      <c r="E38" s="4">
        <v>109.81</v>
      </c>
      <c r="F38" s="4">
        <v>80.67</v>
      </c>
      <c r="G38" s="4">
        <v>112.13</v>
      </c>
      <c r="H38" s="4">
        <v>28.64</v>
      </c>
      <c r="I38" s="4">
        <v>7.16</v>
      </c>
    </row>
    <row r="39" spans="1:9" ht="14.25">
      <c r="A39" t="str">
        <f>"3202602"</f>
        <v>3202602</v>
      </c>
      <c r="B39" t="s">
        <v>24</v>
      </c>
      <c r="C39" t="str">
        <f t="shared" si="0"/>
        <v>20/04/02</v>
      </c>
      <c r="D39" s="4">
        <v>193.41</v>
      </c>
      <c r="E39" s="4">
        <v>165.57</v>
      </c>
      <c r="F39" s="4">
        <v>113.33</v>
      </c>
      <c r="G39" s="4">
        <v>146.52</v>
      </c>
      <c r="H39" s="4">
        <v>50.8</v>
      </c>
      <c r="I39" s="4">
        <v>12.7</v>
      </c>
    </row>
    <row r="40" spans="1:9" ht="14.25">
      <c r="A40" t="str">
        <f>"3202606"</f>
        <v>3202606</v>
      </c>
      <c r="B40" t="s">
        <v>25</v>
      </c>
      <c r="C40" t="str">
        <f t="shared" si="0"/>
        <v>20/04/02</v>
      </c>
      <c r="D40" s="4">
        <v>180.84</v>
      </c>
      <c r="E40" s="4">
        <v>150</v>
      </c>
      <c r="F40" s="4">
        <v>106.64</v>
      </c>
      <c r="G40" s="4">
        <v>150</v>
      </c>
      <c r="H40" s="4">
        <v>37.25</v>
      </c>
      <c r="I40" s="4">
        <v>9.31</v>
      </c>
    </row>
    <row r="41" spans="1:9" ht="14.25">
      <c r="A41" t="str">
        <f>"3301602"</f>
        <v>3301602</v>
      </c>
      <c r="B41" t="s">
        <v>26</v>
      </c>
      <c r="C41" t="str">
        <f t="shared" si="0"/>
        <v>20/04/02</v>
      </c>
      <c r="D41" s="4">
        <v>182.57</v>
      </c>
      <c r="E41" s="4">
        <v>138.62</v>
      </c>
      <c r="F41" s="4">
        <v>170.4</v>
      </c>
      <c r="G41" s="4">
        <v>137.74</v>
      </c>
      <c r="H41" s="4">
        <v>43.19</v>
      </c>
      <c r="I41" s="4">
        <v>10.7975</v>
      </c>
    </row>
    <row r="42" spans="1:9" ht="14.25">
      <c r="A42" t="str">
        <f>"3301603"</f>
        <v>3301603</v>
      </c>
      <c r="B42" t="s">
        <v>27</v>
      </c>
      <c r="C42" t="str">
        <f t="shared" si="0"/>
        <v>20/04/02</v>
      </c>
      <c r="D42" s="4">
        <v>158.67</v>
      </c>
      <c r="E42" s="4">
        <v>135.83</v>
      </c>
      <c r="F42" s="4">
        <v>148.35</v>
      </c>
      <c r="G42" s="4">
        <v>137.63</v>
      </c>
      <c r="H42" s="4">
        <v>42.13</v>
      </c>
      <c r="I42" s="4">
        <v>10.5325</v>
      </c>
    </row>
    <row r="43" spans="1:9" ht="14.25">
      <c r="A43" t="str">
        <f>"3301605"</f>
        <v>3301605</v>
      </c>
      <c r="B43" t="s">
        <v>19</v>
      </c>
      <c r="C43" t="str">
        <f t="shared" si="0"/>
        <v>20/04/02</v>
      </c>
      <c r="D43" s="4">
        <v>95.7</v>
      </c>
      <c r="E43" s="4">
        <v>116.66</v>
      </c>
      <c r="F43" s="4">
        <v>139.53</v>
      </c>
      <c r="G43" s="4">
        <v>135.67</v>
      </c>
      <c r="H43" s="4">
        <v>45.37</v>
      </c>
      <c r="I43" s="4">
        <v>11.3425</v>
      </c>
    </row>
    <row r="44" spans="1:9" ht="14.25">
      <c r="A44" t="str">
        <f>"3402601"</f>
        <v>3402601</v>
      </c>
      <c r="B44" t="s">
        <v>28</v>
      </c>
      <c r="C44" t="str">
        <f t="shared" si="0"/>
        <v>20/04/02</v>
      </c>
      <c r="D44" s="4">
        <v>182.46</v>
      </c>
      <c r="E44" s="4">
        <v>126</v>
      </c>
      <c r="F44" s="4">
        <v>177.1</v>
      </c>
      <c r="G44" s="4">
        <v>131.93</v>
      </c>
      <c r="H44" s="4">
        <v>40.48</v>
      </c>
      <c r="I44" s="4">
        <v>10.12</v>
      </c>
    </row>
    <row r="45" spans="1:9" ht="14.25">
      <c r="A45" t="str">
        <f>"3502601"</f>
        <v>3502601</v>
      </c>
      <c r="B45" t="s">
        <v>88</v>
      </c>
      <c r="C45" t="str">
        <f t="shared" si="0"/>
        <v>20/04/02</v>
      </c>
      <c r="D45" s="4">
        <v>134.49</v>
      </c>
      <c r="E45" s="4">
        <v>126.91</v>
      </c>
      <c r="F45" s="4">
        <v>120.11</v>
      </c>
      <c r="G45" s="4">
        <v>140.68</v>
      </c>
      <c r="H45" s="4">
        <v>50.67</v>
      </c>
      <c r="I45" s="4">
        <v>12.6675</v>
      </c>
    </row>
    <row r="46" spans="1:9" ht="14.25">
      <c r="A46" t="str">
        <f>"3502606"</f>
        <v>3502606</v>
      </c>
      <c r="B46" t="s">
        <v>83</v>
      </c>
      <c r="C46" t="str">
        <f t="shared" si="0"/>
        <v>20/04/02</v>
      </c>
      <c r="D46" s="4">
        <v>149.46</v>
      </c>
      <c r="E46" s="4">
        <v>140.23</v>
      </c>
      <c r="F46" s="4">
        <v>103.05</v>
      </c>
      <c r="G46" s="4">
        <v>142.07</v>
      </c>
      <c r="H46" s="4">
        <v>38.77</v>
      </c>
      <c r="I46" s="4">
        <v>9.69</v>
      </c>
    </row>
    <row r="47" spans="1:9" ht="14.25">
      <c r="A47" t="str">
        <f>"3523600"</f>
        <v>3523600</v>
      </c>
      <c r="B47" t="s">
        <v>29</v>
      </c>
      <c r="C47" t="str">
        <f t="shared" si="0"/>
        <v>20/04/02</v>
      </c>
      <c r="D47" s="4">
        <v>175</v>
      </c>
      <c r="E47" s="4">
        <v>85.75</v>
      </c>
      <c r="F47" s="4">
        <v>0</v>
      </c>
      <c r="G47" s="4">
        <v>0</v>
      </c>
      <c r="H47" s="4">
        <v>52.54</v>
      </c>
      <c r="I47" s="4">
        <v>13.13</v>
      </c>
    </row>
    <row r="48" spans="1:9" ht="14.25">
      <c r="A48" t="str">
        <f>"3701601"</f>
        <v>3701601</v>
      </c>
      <c r="B48" t="s">
        <v>72</v>
      </c>
      <c r="C48" t="str">
        <f t="shared" si="0"/>
        <v>20/04/02</v>
      </c>
      <c r="D48" s="4">
        <v>155.08</v>
      </c>
      <c r="E48" s="4">
        <v>120.68</v>
      </c>
      <c r="F48" s="4">
        <v>125.55</v>
      </c>
      <c r="G48" s="4">
        <v>110.18</v>
      </c>
      <c r="H48" s="4">
        <v>37.26</v>
      </c>
      <c r="I48" s="4">
        <v>9.315</v>
      </c>
    </row>
    <row r="49" spans="1:9" ht="14.25">
      <c r="A49" t="str">
        <f>"3824601"</f>
        <v>3824601</v>
      </c>
      <c r="B49" t="s">
        <v>30</v>
      </c>
      <c r="C49" t="str">
        <f t="shared" si="0"/>
        <v>20/04/02</v>
      </c>
      <c r="D49" s="4">
        <v>160.71</v>
      </c>
      <c r="E49" s="4">
        <v>144.52</v>
      </c>
      <c r="F49" s="4">
        <v>157.85</v>
      </c>
      <c r="G49" s="4">
        <v>146.42</v>
      </c>
      <c r="H49" s="4">
        <v>2.54</v>
      </c>
      <c r="I49" s="4">
        <v>0.635</v>
      </c>
    </row>
    <row r="50" spans="1:9" ht="14.25">
      <c r="A50" t="str">
        <f>"4102601"</f>
        <v>4102601</v>
      </c>
      <c r="B50" t="s">
        <v>80</v>
      </c>
      <c r="C50" t="str">
        <f t="shared" si="0"/>
        <v>20/04/02</v>
      </c>
      <c r="D50" s="4">
        <v>193.41</v>
      </c>
      <c r="E50" s="4">
        <v>156.99</v>
      </c>
      <c r="F50" s="4">
        <v>136.13</v>
      </c>
      <c r="G50" s="4">
        <v>150.1</v>
      </c>
      <c r="H50" s="4">
        <v>39.89</v>
      </c>
      <c r="I50" s="4">
        <v>9.9725</v>
      </c>
    </row>
    <row r="51" spans="1:9" ht="14.25">
      <c r="A51" t="str">
        <f>"4350600"</f>
        <v>4350600</v>
      </c>
      <c r="B51" t="s">
        <v>31</v>
      </c>
      <c r="C51" t="str">
        <f t="shared" si="0"/>
        <v>20/04/02</v>
      </c>
      <c r="D51" s="4">
        <v>116.23</v>
      </c>
      <c r="E51" s="4">
        <v>149.36</v>
      </c>
      <c r="F51" s="4">
        <v>114.22</v>
      </c>
      <c r="G51" s="4">
        <v>129.45</v>
      </c>
      <c r="H51" s="4">
        <v>33.81</v>
      </c>
      <c r="I51" s="4">
        <v>8.45</v>
      </c>
    </row>
    <row r="52" spans="1:9" ht="14.25">
      <c r="A52" t="str">
        <f>"4420600"</f>
        <v>4420600</v>
      </c>
      <c r="B52" t="s">
        <v>32</v>
      </c>
      <c r="C52" t="str">
        <f t="shared" si="0"/>
        <v>20/04/02</v>
      </c>
      <c r="D52" s="4">
        <v>173.53</v>
      </c>
      <c r="E52" s="4">
        <v>121.9</v>
      </c>
      <c r="F52" s="4">
        <v>148.74</v>
      </c>
      <c r="G52" s="4">
        <v>93.89</v>
      </c>
      <c r="H52" s="4">
        <v>25.39</v>
      </c>
      <c r="I52" s="4">
        <v>6.35</v>
      </c>
    </row>
    <row r="53" spans="1:9" ht="14.25">
      <c r="A53" t="str">
        <f>"4429601"</f>
        <v>4429601</v>
      </c>
      <c r="B53" t="s">
        <v>33</v>
      </c>
      <c r="C53" t="str">
        <f t="shared" si="0"/>
        <v>20/04/02</v>
      </c>
      <c r="D53" s="4">
        <v>110.55</v>
      </c>
      <c r="E53" s="4">
        <v>89.72</v>
      </c>
      <c r="F53" s="4">
        <v>141.92</v>
      </c>
      <c r="G53" s="4">
        <v>109.25</v>
      </c>
      <c r="H53" s="4">
        <v>35.1</v>
      </c>
      <c r="I53" s="4">
        <v>8.775</v>
      </c>
    </row>
    <row r="54" spans="1:9" ht="14.25">
      <c r="A54" t="str">
        <f>"4601600"</f>
        <v>4601600</v>
      </c>
      <c r="B54" t="s">
        <v>34</v>
      </c>
      <c r="C54" t="str">
        <f t="shared" si="0"/>
        <v>20/04/02</v>
      </c>
      <c r="D54" s="4">
        <v>180.12</v>
      </c>
      <c r="E54" s="4">
        <v>154.19</v>
      </c>
      <c r="F54" s="4">
        <v>168.4</v>
      </c>
      <c r="G54" s="4">
        <v>156.23</v>
      </c>
      <c r="H54" s="4">
        <v>47.48</v>
      </c>
      <c r="I54" s="4">
        <v>11.87</v>
      </c>
    </row>
    <row r="55" spans="1:9" ht="14.25">
      <c r="A55" t="str">
        <f>"4601604"</f>
        <v>4601604</v>
      </c>
      <c r="B55" t="s">
        <v>35</v>
      </c>
      <c r="C55" t="str">
        <f t="shared" si="0"/>
        <v>20/04/02</v>
      </c>
      <c r="D55" s="4">
        <v>141</v>
      </c>
      <c r="E55" s="4">
        <v>146.45</v>
      </c>
      <c r="F55" s="4">
        <v>156.19</v>
      </c>
      <c r="G55" s="4">
        <v>148.37</v>
      </c>
      <c r="H55" s="4">
        <v>40.99</v>
      </c>
      <c r="I55" s="4">
        <v>10.2475</v>
      </c>
    </row>
    <row r="56" spans="1:9" ht="14.25">
      <c r="A56" t="str">
        <f>"4724601"</f>
        <v>4724601</v>
      </c>
      <c r="B56" t="s">
        <v>36</v>
      </c>
      <c r="C56" t="str">
        <f t="shared" si="0"/>
        <v>20/04/02</v>
      </c>
      <c r="D56" s="4">
        <v>132.3</v>
      </c>
      <c r="E56" s="4">
        <v>135.15</v>
      </c>
      <c r="F56" s="4">
        <v>0</v>
      </c>
      <c r="G56" s="4">
        <v>0</v>
      </c>
      <c r="H56" s="4">
        <v>44.55</v>
      </c>
      <c r="I56" s="4">
        <v>11.14</v>
      </c>
    </row>
    <row r="57" spans="1:9" ht="14.25">
      <c r="A57" t="str">
        <f>"5125600"</f>
        <v>5125600</v>
      </c>
      <c r="B57" t="s">
        <v>37</v>
      </c>
      <c r="C57" t="str">
        <f t="shared" si="0"/>
        <v>20/04/02</v>
      </c>
      <c r="D57" s="4">
        <v>182.83</v>
      </c>
      <c r="E57" s="4">
        <v>164.98</v>
      </c>
      <c r="F57" s="4">
        <v>117.59</v>
      </c>
      <c r="G57" s="4">
        <v>133.27</v>
      </c>
      <c r="H57" s="4">
        <v>34.69</v>
      </c>
      <c r="I57" s="4">
        <v>8.6725</v>
      </c>
    </row>
    <row r="58" spans="1:9" ht="14.25">
      <c r="A58" t="str">
        <f>"5155600"</f>
        <v>5155600</v>
      </c>
      <c r="B58" t="s">
        <v>38</v>
      </c>
      <c r="C58" t="str">
        <f t="shared" si="0"/>
        <v>20/04/02</v>
      </c>
      <c r="D58" s="4">
        <v>264.56</v>
      </c>
      <c r="E58" s="4">
        <v>109.49</v>
      </c>
      <c r="F58" s="4">
        <v>0</v>
      </c>
      <c r="G58" s="4">
        <v>0</v>
      </c>
      <c r="H58" s="4">
        <v>1.01</v>
      </c>
      <c r="I58" s="4">
        <v>0.0625</v>
      </c>
    </row>
    <row r="59" spans="1:9" ht="14.25">
      <c r="A59" t="str">
        <f>"5157600"</f>
        <v>5157600</v>
      </c>
      <c r="B59" t="s">
        <v>19</v>
      </c>
      <c r="C59" t="str">
        <f t="shared" si="0"/>
        <v>20/04/02</v>
      </c>
      <c r="D59" s="4">
        <v>123.89</v>
      </c>
      <c r="E59" s="4">
        <v>135.11</v>
      </c>
      <c r="F59" s="4">
        <v>112.1</v>
      </c>
      <c r="G59" s="4">
        <v>127.03</v>
      </c>
      <c r="H59" s="4">
        <v>33.24</v>
      </c>
      <c r="I59" s="4">
        <v>8.31</v>
      </c>
    </row>
    <row r="60" spans="1:9" ht="14.25">
      <c r="A60" t="str">
        <f>"5157603"</f>
        <v>5157603</v>
      </c>
      <c r="B60" t="s">
        <v>68</v>
      </c>
      <c r="C60" t="str">
        <f t="shared" si="0"/>
        <v>20/04/02</v>
      </c>
      <c r="D60" s="4">
        <v>185.1</v>
      </c>
      <c r="E60" s="4">
        <v>124.27</v>
      </c>
      <c r="F60" s="4">
        <v>105.71</v>
      </c>
      <c r="G60" s="4">
        <v>119.8</v>
      </c>
      <c r="H60" s="4">
        <v>29.82</v>
      </c>
      <c r="I60" s="4">
        <v>7.46</v>
      </c>
    </row>
    <row r="61" spans="1:9" ht="14.25">
      <c r="A61" t="str">
        <f>"5220601"</f>
        <v>5220601</v>
      </c>
      <c r="B61" t="s">
        <v>39</v>
      </c>
      <c r="C61" t="str">
        <f t="shared" si="0"/>
        <v>20/04/02</v>
      </c>
      <c r="D61" s="4">
        <v>187.16</v>
      </c>
      <c r="E61" s="4">
        <v>118.52</v>
      </c>
      <c r="F61" s="4">
        <v>124.04</v>
      </c>
      <c r="G61" s="4">
        <v>110.66</v>
      </c>
      <c r="H61" s="4">
        <v>51.73</v>
      </c>
      <c r="I61" s="4">
        <v>12.9325</v>
      </c>
    </row>
    <row r="62" spans="1:9" ht="14.25">
      <c r="A62" t="str">
        <f>"5401601"</f>
        <v>5401601</v>
      </c>
      <c r="B62" t="s">
        <v>40</v>
      </c>
      <c r="C62" t="str">
        <f t="shared" si="0"/>
        <v>20/04/02</v>
      </c>
      <c r="D62" s="4">
        <v>151.29</v>
      </c>
      <c r="E62" s="4">
        <v>141.2</v>
      </c>
      <c r="F62" s="4">
        <v>141.2</v>
      </c>
      <c r="G62" s="4">
        <v>141.2</v>
      </c>
      <c r="H62" s="4">
        <v>35.61</v>
      </c>
      <c r="I62" s="4">
        <v>8.9025</v>
      </c>
    </row>
    <row r="63" spans="1:9" ht="14.25">
      <c r="A63" t="str">
        <f>"5501602"</f>
        <v>5501602</v>
      </c>
      <c r="B63" t="s">
        <v>41</v>
      </c>
      <c r="C63" t="str">
        <f t="shared" si="0"/>
        <v>20/04/02</v>
      </c>
      <c r="D63" s="4">
        <v>167.58</v>
      </c>
      <c r="E63" s="4">
        <v>158.24</v>
      </c>
      <c r="F63" s="4">
        <v>109.01</v>
      </c>
      <c r="G63" s="4">
        <v>135.58</v>
      </c>
      <c r="H63" s="4">
        <v>33.95</v>
      </c>
      <c r="I63" s="4">
        <v>8.4875</v>
      </c>
    </row>
    <row r="64" spans="1:9" ht="14.25">
      <c r="A64" t="str">
        <f>"5556600"</f>
        <v>5556600</v>
      </c>
      <c r="B64" t="s">
        <v>70</v>
      </c>
      <c r="C64" t="str">
        <f t="shared" si="0"/>
        <v>20/04/02</v>
      </c>
      <c r="D64" s="4">
        <v>135.74</v>
      </c>
      <c r="E64" s="4">
        <v>129.79</v>
      </c>
      <c r="F64" s="4">
        <v>135.74</v>
      </c>
      <c r="G64" s="4">
        <v>0</v>
      </c>
      <c r="H64" s="4">
        <v>34.21</v>
      </c>
      <c r="I64" s="4">
        <v>8.55</v>
      </c>
    </row>
    <row r="65" spans="1:9" ht="14.25">
      <c r="A65" t="str">
        <f>"5620600"</f>
        <v>5620600</v>
      </c>
      <c r="B65" t="s">
        <v>42</v>
      </c>
      <c r="C65" t="str">
        <f t="shared" si="0"/>
        <v>20/04/02</v>
      </c>
      <c r="D65" s="4">
        <v>192.1</v>
      </c>
      <c r="E65" s="4">
        <v>94.97</v>
      </c>
      <c r="F65" s="4">
        <v>101.41</v>
      </c>
      <c r="G65" s="4">
        <v>92.36</v>
      </c>
      <c r="H65" s="4">
        <v>43.19</v>
      </c>
      <c r="I65" s="4">
        <v>10.7975</v>
      </c>
    </row>
    <row r="66" spans="1:9" ht="14.25">
      <c r="A66" t="str">
        <f>"5724600"</f>
        <v>5724600</v>
      </c>
      <c r="B66" t="s">
        <v>67</v>
      </c>
      <c r="C66" t="str">
        <f t="shared" si="0"/>
        <v>20/04/02</v>
      </c>
      <c r="D66" s="4">
        <v>155.8</v>
      </c>
      <c r="E66" s="4">
        <v>134.02</v>
      </c>
      <c r="F66" s="4">
        <v>138.51</v>
      </c>
      <c r="G66" s="4">
        <v>135.78</v>
      </c>
      <c r="H66" s="4">
        <v>41.5</v>
      </c>
      <c r="I66" s="4">
        <v>10.38</v>
      </c>
    </row>
    <row r="67" spans="1:9" ht="14.25">
      <c r="A67" t="str">
        <f>"5902606"</f>
        <v>5902606</v>
      </c>
      <c r="B67" t="s">
        <v>43</v>
      </c>
      <c r="C67" t="str">
        <f t="shared" si="0"/>
        <v>20/04/02</v>
      </c>
      <c r="D67" s="4">
        <v>213.9</v>
      </c>
      <c r="E67" s="4">
        <v>160.43</v>
      </c>
      <c r="F67" s="4">
        <v>122.16</v>
      </c>
      <c r="G67" s="4">
        <v>138.44</v>
      </c>
      <c r="H67" s="4">
        <v>35.91</v>
      </c>
      <c r="I67" s="4">
        <v>8.9775</v>
      </c>
    </row>
    <row r="68" spans="1:9" ht="14.25">
      <c r="A68" t="str">
        <f>"5904601"</f>
        <v>5904601</v>
      </c>
      <c r="B68" t="s">
        <v>44</v>
      </c>
      <c r="C68" t="str">
        <f t="shared" si="0"/>
        <v>20/04/02</v>
      </c>
      <c r="D68" s="4">
        <v>193.71</v>
      </c>
      <c r="E68" s="4">
        <v>106.46</v>
      </c>
      <c r="F68" s="4">
        <v>98.48</v>
      </c>
      <c r="G68" s="4">
        <v>108.53</v>
      </c>
      <c r="H68" s="4">
        <v>25.19</v>
      </c>
      <c r="I68" s="4">
        <v>6.3</v>
      </c>
    </row>
    <row r="69" spans="1:9" ht="14.25">
      <c r="A69" t="str">
        <f>"5904602"</f>
        <v>5904602</v>
      </c>
      <c r="B69" t="s">
        <v>84</v>
      </c>
      <c r="C69" t="str">
        <f t="shared" si="0"/>
        <v>20/04/02</v>
      </c>
      <c r="D69" s="4">
        <v>153.67</v>
      </c>
      <c r="E69" s="4">
        <v>129.41</v>
      </c>
      <c r="F69" s="4">
        <v>92.38</v>
      </c>
      <c r="G69" s="4">
        <v>104.7</v>
      </c>
      <c r="H69" s="4">
        <v>28.04</v>
      </c>
      <c r="I69" s="4">
        <v>7.01</v>
      </c>
    </row>
    <row r="70" spans="1:9" ht="14.25">
      <c r="A70" t="str">
        <f>"5905601"</f>
        <v>5905601</v>
      </c>
      <c r="B70" t="s">
        <v>94</v>
      </c>
      <c r="C70" t="str">
        <f t="shared" si="0"/>
        <v>20/04/02</v>
      </c>
      <c r="D70" s="4">
        <v>212.72</v>
      </c>
      <c r="E70" s="4">
        <v>151.73</v>
      </c>
      <c r="F70" s="4">
        <v>108.15</v>
      </c>
      <c r="G70" s="4">
        <v>122.57</v>
      </c>
      <c r="H70" s="4">
        <v>28.57</v>
      </c>
      <c r="I70" s="4">
        <v>7.1425</v>
      </c>
    </row>
    <row r="71" spans="1:9" ht="14.25">
      <c r="A71" t="str">
        <f>"5905602"</f>
        <v>5905602</v>
      </c>
      <c r="B71" t="s">
        <v>64</v>
      </c>
      <c r="C71" t="str">
        <f t="shared" si="0"/>
        <v>20/04/02</v>
      </c>
      <c r="D71" s="4">
        <v>130.94</v>
      </c>
      <c r="E71" s="4">
        <v>130.33</v>
      </c>
      <c r="F71" s="4">
        <v>0</v>
      </c>
      <c r="G71" s="4">
        <v>112.31</v>
      </c>
      <c r="H71" s="4">
        <v>3.64</v>
      </c>
      <c r="I71" s="4">
        <v>0.91</v>
      </c>
    </row>
    <row r="72" spans="1:9" ht="14.25">
      <c r="A72" t="str">
        <f>"5923600"</f>
        <v>5923600</v>
      </c>
      <c r="B72" t="s">
        <v>45</v>
      </c>
      <c r="C72" t="str">
        <f aca="true" t="shared" si="1" ref="C72:C102">"20/04/02"</f>
        <v>20/04/02</v>
      </c>
      <c r="D72" s="4">
        <v>228.63</v>
      </c>
      <c r="E72" s="4">
        <v>170.82</v>
      </c>
      <c r="F72" s="4">
        <v>121.46</v>
      </c>
      <c r="G72" s="4">
        <v>137.98</v>
      </c>
      <c r="H72" s="4">
        <v>35.8</v>
      </c>
      <c r="I72" s="4">
        <v>8.95</v>
      </c>
    </row>
    <row r="73" spans="1:9" ht="14.25">
      <c r="A73" t="str">
        <f>"5925600"</f>
        <v>5925600</v>
      </c>
      <c r="B73" t="s">
        <v>46</v>
      </c>
      <c r="C73" t="str">
        <f t="shared" si="1"/>
        <v>20/04/02</v>
      </c>
      <c r="D73" s="4">
        <v>134.1</v>
      </c>
      <c r="E73" s="4">
        <v>68.97</v>
      </c>
      <c r="F73" s="4">
        <v>68.97</v>
      </c>
      <c r="G73" s="4">
        <v>68.97</v>
      </c>
      <c r="H73" s="4">
        <v>25.09</v>
      </c>
      <c r="I73" s="4">
        <v>6.27</v>
      </c>
    </row>
    <row r="74" spans="1:9" ht="14.25">
      <c r="A74" t="str">
        <f>"5946600"</f>
        <v>5946600</v>
      </c>
      <c r="B74" t="s">
        <v>65</v>
      </c>
      <c r="C74" t="str">
        <f t="shared" si="1"/>
        <v>20/04/02</v>
      </c>
      <c r="D74" s="4">
        <v>116.58</v>
      </c>
      <c r="E74" s="4">
        <v>99.46</v>
      </c>
      <c r="F74" s="4">
        <v>0</v>
      </c>
      <c r="G74" s="4">
        <v>0</v>
      </c>
      <c r="H74" s="4">
        <v>4.68</v>
      </c>
      <c r="I74" s="4">
        <v>1.17</v>
      </c>
    </row>
    <row r="75" spans="1:9" ht="14.25">
      <c r="A75" t="str">
        <f>"7000609"</f>
        <v>7000609</v>
      </c>
      <c r="B75" t="s">
        <v>47</v>
      </c>
      <c r="C75" t="str">
        <f t="shared" si="1"/>
        <v>20/04/02</v>
      </c>
      <c r="D75" s="4">
        <v>187.89</v>
      </c>
      <c r="E75" s="4">
        <v>179.09</v>
      </c>
      <c r="F75" s="4">
        <v>156.69</v>
      </c>
      <c r="G75" s="4">
        <v>179.74</v>
      </c>
      <c r="H75" s="4">
        <v>31.95</v>
      </c>
      <c r="I75" s="4">
        <v>7.9875</v>
      </c>
    </row>
    <row r="76" spans="1:9" ht="14.25">
      <c r="A76" t="str">
        <f>"7000610"</f>
        <v>7000610</v>
      </c>
      <c r="B76" t="s">
        <v>48</v>
      </c>
      <c r="C76" t="str">
        <f t="shared" si="1"/>
        <v>20/04/02</v>
      </c>
      <c r="D76" s="4">
        <v>70.43</v>
      </c>
      <c r="E76" s="4">
        <v>150.61</v>
      </c>
      <c r="F76" s="4">
        <v>142.46</v>
      </c>
      <c r="G76" s="4">
        <v>148.57</v>
      </c>
      <c r="H76" s="4">
        <v>27.19</v>
      </c>
      <c r="I76" s="4">
        <v>6.8</v>
      </c>
    </row>
    <row r="77" spans="1:9" ht="14.25">
      <c r="A77" t="str">
        <f>"7000611"</f>
        <v>7000611</v>
      </c>
      <c r="B77" t="s">
        <v>49</v>
      </c>
      <c r="C77" t="str">
        <f t="shared" si="1"/>
        <v>20/04/02</v>
      </c>
      <c r="D77" s="4">
        <v>160.99</v>
      </c>
      <c r="E77" s="4">
        <v>155</v>
      </c>
      <c r="F77" s="4">
        <v>95.92</v>
      </c>
      <c r="G77" s="4">
        <v>155</v>
      </c>
      <c r="H77" s="4">
        <v>27.19</v>
      </c>
      <c r="I77" s="4">
        <v>6.8</v>
      </c>
    </row>
    <row r="78" spans="1:9" ht="14.25">
      <c r="A78" t="str">
        <f>"7000612"</f>
        <v>7000612</v>
      </c>
      <c r="B78" t="s">
        <v>95</v>
      </c>
      <c r="C78" t="str">
        <f t="shared" si="1"/>
        <v>20/04/02</v>
      </c>
      <c r="D78" s="4">
        <v>51.26</v>
      </c>
      <c r="E78" s="4">
        <v>51.26</v>
      </c>
      <c r="F78" s="4">
        <v>0</v>
      </c>
      <c r="G78" s="4">
        <v>46.6</v>
      </c>
      <c r="H78" s="4">
        <v>27.19</v>
      </c>
      <c r="I78" s="4">
        <v>6.8</v>
      </c>
    </row>
    <row r="79" spans="1:9" ht="14.25">
      <c r="A79" t="str">
        <f>"7000614"</f>
        <v>7000614</v>
      </c>
      <c r="B79" t="s">
        <v>73</v>
      </c>
      <c r="C79" t="str">
        <f t="shared" si="1"/>
        <v>20/04/02</v>
      </c>
      <c r="D79" s="4">
        <v>111.43</v>
      </c>
      <c r="E79" s="4">
        <v>0</v>
      </c>
      <c r="F79" s="4">
        <v>0</v>
      </c>
      <c r="G79" s="4">
        <v>0</v>
      </c>
      <c r="H79" s="4">
        <v>27.19</v>
      </c>
      <c r="I79" s="4">
        <v>6.8</v>
      </c>
    </row>
    <row r="80" spans="1:9" ht="14.25">
      <c r="A80" t="str">
        <f>"7001625"</f>
        <v>7001625</v>
      </c>
      <c r="B80" t="s">
        <v>50</v>
      </c>
      <c r="C80" t="str">
        <f t="shared" si="1"/>
        <v>20/04/02</v>
      </c>
      <c r="D80" s="4">
        <v>143.21</v>
      </c>
      <c r="E80" s="4">
        <v>126.59</v>
      </c>
      <c r="F80" s="4">
        <v>126.89</v>
      </c>
      <c r="G80" s="4">
        <v>128.96</v>
      </c>
      <c r="H80" s="4">
        <v>27.19</v>
      </c>
      <c r="I80" s="4">
        <v>6.7975</v>
      </c>
    </row>
    <row r="81" spans="1:9" ht="14.25">
      <c r="A81" t="str">
        <f>"7001627"</f>
        <v>7001627</v>
      </c>
      <c r="B81" t="s">
        <v>51</v>
      </c>
      <c r="C81" t="str">
        <f t="shared" si="1"/>
        <v>20/04/02</v>
      </c>
      <c r="D81" s="4">
        <v>100.35</v>
      </c>
      <c r="E81" s="4">
        <v>127.36</v>
      </c>
      <c r="F81" s="4">
        <v>119.38</v>
      </c>
      <c r="G81" s="4">
        <v>121.75</v>
      </c>
      <c r="H81" s="4">
        <v>31.5</v>
      </c>
      <c r="I81" s="4">
        <v>7.875</v>
      </c>
    </row>
    <row r="82" spans="1:9" ht="14.25">
      <c r="A82" t="str">
        <f>"7001634"</f>
        <v>7001634</v>
      </c>
      <c r="B82" t="s">
        <v>76</v>
      </c>
      <c r="C82" t="str">
        <f t="shared" si="1"/>
        <v>20/04/02</v>
      </c>
      <c r="D82" s="4">
        <v>114.74</v>
      </c>
      <c r="E82" s="4">
        <v>124.65</v>
      </c>
      <c r="F82" s="4">
        <v>112.86</v>
      </c>
      <c r="G82" s="4">
        <v>113.33</v>
      </c>
      <c r="H82" s="4">
        <v>27.3</v>
      </c>
      <c r="I82" s="4">
        <v>6.825</v>
      </c>
    </row>
    <row r="83" spans="1:9" ht="14.25">
      <c r="A83" t="str">
        <f>"7001635"</f>
        <v>7001635</v>
      </c>
      <c r="B83" t="s">
        <v>89</v>
      </c>
      <c r="C83" t="str">
        <f t="shared" si="1"/>
        <v>20/04/02</v>
      </c>
      <c r="D83" s="4">
        <v>161.05</v>
      </c>
      <c r="E83" s="4">
        <v>167.26</v>
      </c>
      <c r="F83" s="4">
        <v>166.92</v>
      </c>
      <c r="G83" s="4">
        <v>139.27</v>
      </c>
      <c r="H83" s="4">
        <v>31.11</v>
      </c>
      <c r="I83" s="4">
        <v>7.7775</v>
      </c>
    </row>
    <row r="84" spans="1:9" ht="14.25">
      <c r="A84" t="str">
        <f>"7001637"</f>
        <v>7001637</v>
      </c>
      <c r="B84" t="s">
        <v>52</v>
      </c>
      <c r="C84" t="str">
        <f t="shared" si="1"/>
        <v>20/04/02</v>
      </c>
      <c r="D84" s="4">
        <v>157.14</v>
      </c>
      <c r="E84" s="4">
        <v>159.23</v>
      </c>
      <c r="F84" s="4">
        <v>166.92</v>
      </c>
      <c r="G84" s="4">
        <v>167.31</v>
      </c>
      <c r="H84" s="4">
        <v>31.69</v>
      </c>
      <c r="I84" s="4">
        <v>7.9225</v>
      </c>
    </row>
    <row r="85" spans="1:9" ht="14.25">
      <c r="A85" t="str">
        <f>"7001638"</f>
        <v>7001638</v>
      </c>
      <c r="B85" t="s">
        <v>77</v>
      </c>
      <c r="C85" t="str">
        <f t="shared" si="1"/>
        <v>20/04/02</v>
      </c>
      <c r="D85" s="4">
        <v>109.1</v>
      </c>
      <c r="E85" s="4">
        <v>127.06</v>
      </c>
      <c r="F85" s="4">
        <v>149.68</v>
      </c>
      <c r="G85" s="4">
        <v>153.28</v>
      </c>
      <c r="H85" s="4">
        <v>29.66</v>
      </c>
      <c r="I85" s="4">
        <v>7.415</v>
      </c>
    </row>
    <row r="86" spans="1:9" ht="14.25">
      <c r="A86" t="str">
        <f>"7001639"</f>
        <v>7001639</v>
      </c>
      <c r="B86" t="s">
        <v>85</v>
      </c>
      <c r="C86" t="str">
        <f t="shared" si="1"/>
        <v>20/04/02</v>
      </c>
      <c r="D86" s="4">
        <v>156.71</v>
      </c>
      <c r="E86" s="4">
        <v>127.3</v>
      </c>
      <c r="F86" s="4">
        <v>124.99</v>
      </c>
      <c r="G86" s="4">
        <v>125.43</v>
      </c>
      <c r="H86" s="4">
        <v>27.19</v>
      </c>
      <c r="I86" s="4">
        <v>6.8</v>
      </c>
    </row>
    <row r="87" spans="1:9" ht="14.25">
      <c r="A87" t="str">
        <f>"7001640"</f>
        <v>7001640</v>
      </c>
      <c r="B87" t="s">
        <v>71</v>
      </c>
      <c r="C87" t="str">
        <f t="shared" si="1"/>
        <v>20/04/02</v>
      </c>
      <c r="D87" s="4">
        <v>52.74</v>
      </c>
      <c r="E87" s="4">
        <v>53.46</v>
      </c>
      <c r="F87" s="4">
        <v>0</v>
      </c>
      <c r="G87" s="4">
        <v>0</v>
      </c>
      <c r="H87" s="4">
        <v>27.19</v>
      </c>
      <c r="I87" s="4">
        <v>6.8</v>
      </c>
    </row>
    <row r="88" spans="1:9" ht="14.25">
      <c r="A88" t="str">
        <f>"7001641"</f>
        <v>7001641</v>
      </c>
      <c r="B88" t="s">
        <v>86</v>
      </c>
      <c r="C88" t="str">
        <f t="shared" si="1"/>
        <v>20/04/02</v>
      </c>
      <c r="D88" s="4">
        <v>194.11</v>
      </c>
      <c r="E88" s="4">
        <v>179.1</v>
      </c>
      <c r="F88" s="4">
        <v>155</v>
      </c>
      <c r="G88" s="4">
        <v>167.35</v>
      </c>
      <c r="H88" s="4">
        <v>29.07</v>
      </c>
      <c r="I88" s="4">
        <v>7.2675</v>
      </c>
    </row>
    <row r="89" spans="1:9" ht="14.25">
      <c r="A89" t="str">
        <f>"7001642"</f>
        <v>7001642</v>
      </c>
      <c r="B89" t="s">
        <v>66</v>
      </c>
      <c r="C89" t="str">
        <f t="shared" si="1"/>
        <v>20/04/02</v>
      </c>
      <c r="D89" s="4">
        <v>168</v>
      </c>
      <c r="E89" s="4">
        <v>119.79</v>
      </c>
      <c r="F89" s="4">
        <v>106.06</v>
      </c>
      <c r="G89" s="4">
        <v>0</v>
      </c>
      <c r="H89" s="4">
        <v>27.19</v>
      </c>
      <c r="I89" s="4">
        <v>6.7975</v>
      </c>
    </row>
    <row r="90" spans="1:9" ht="14.25">
      <c r="A90" t="str">
        <f>"7001643"</f>
        <v>7001643</v>
      </c>
      <c r="B90" t="s">
        <v>90</v>
      </c>
      <c r="C90" t="str">
        <f t="shared" si="1"/>
        <v>20/04/02</v>
      </c>
      <c r="D90" s="4">
        <v>168.8</v>
      </c>
      <c r="E90" s="4">
        <v>147.1</v>
      </c>
      <c r="F90" s="4">
        <v>46.47</v>
      </c>
      <c r="G90" s="4">
        <v>94.84</v>
      </c>
      <c r="H90" s="4">
        <v>29.76</v>
      </c>
      <c r="I90" s="4">
        <v>7.44</v>
      </c>
    </row>
    <row r="91" spans="1:9" ht="14.25">
      <c r="A91" t="str">
        <f>"7001645"</f>
        <v>7001645</v>
      </c>
      <c r="B91" t="s">
        <v>75</v>
      </c>
      <c r="C91" t="str">
        <f t="shared" si="1"/>
        <v>20/04/02</v>
      </c>
      <c r="D91" s="4">
        <v>150</v>
      </c>
      <c r="E91" s="4">
        <v>135.98</v>
      </c>
      <c r="F91" s="4">
        <v>90.6</v>
      </c>
      <c r="G91" s="4">
        <v>129.57</v>
      </c>
      <c r="H91" s="4">
        <v>30.08</v>
      </c>
      <c r="I91" s="4">
        <v>7.52</v>
      </c>
    </row>
    <row r="92" spans="1:9" ht="14.25">
      <c r="A92" t="str">
        <f>"7002645"</f>
        <v>7002645</v>
      </c>
      <c r="B92" t="s">
        <v>53</v>
      </c>
      <c r="C92" t="str">
        <f t="shared" si="1"/>
        <v>20/04/02</v>
      </c>
      <c r="D92" s="4">
        <v>128.34</v>
      </c>
      <c r="E92" s="4">
        <v>117.65</v>
      </c>
      <c r="F92" s="4">
        <v>0</v>
      </c>
      <c r="G92" s="4">
        <v>0</v>
      </c>
      <c r="H92" s="4">
        <v>27.19</v>
      </c>
      <c r="I92" s="4">
        <v>6.7975</v>
      </c>
    </row>
    <row r="93" spans="1:9" ht="14.25">
      <c r="A93" t="str">
        <f>"7002651"</f>
        <v>7002651</v>
      </c>
      <c r="B93" t="s">
        <v>54</v>
      </c>
      <c r="C93" t="str">
        <f t="shared" si="1"/>
        <v>20/04/02</v>
      </c>
      <c r="D93" s="4">
        <v>145.18</v>
      </c>
      <c r="E93" s="4">
        <v>119.97</v>
      </c>
      <c r="F93" s="4">
        <v>0</v>
      </c>
      <c r="G93" s="4">
        <v>119.97</v>
      </c>
      <c r="H93" s="4">
        <v>27.19</v>
      </c>
      <c r="I93" s="4">
        <v>6.7975</v>
      </c>
    </row>
    <row r="94" spans="1:9" ht="14.25">
      <c r="A94" t="str">
        <f>"7002653"</f>
        <v>7002653</v>
      </c>
      <c r="B94" t="s">
        <v>55</v>
      </c>
      <c r="C94" t="str">
        <f t="shared" si="1"/>
        <v>20/04/02</v>
      </c>
      <c r="D94" s="4">
        <v>150.1</v>
      </c>
      <c r="E94" s="4">
        <v>138.21</v>
      </c>
      <c r="F94" s="4">
        <v>136.47</v>
      </c>
      <c r="G94" s="4">
        <v>134.04</v>
      </c>
      <c r="H94" s="4">
        <v>27.19</v>
      </c>
      <c r="I94" s="4">
        <v>6.7975</v>
      </c>
    </row>
    <row r="95" spans="1:9" ht="14.25">
      <c r="A95" t="str">
        <f>"7002655"</f>
        <v>7002655</v>
      </c>
      <c r="B95" t="s">
        <v>56</v>
      </c>
      <c r="C95" t="str">
        <f t="shared" si="1"/>
        <v>20/04/02</v>
      </c>
      <c r="D95" s="4">
        <v>184.7</v>
      </c>
      <c r="E95" s="4">
        <v>161.44</v>
      </c>
      <c r="F95" s="4">
        <v>160.16</v>
      </c>
      <c r="G95" s="4">
        <v>176.27</v>
      </c>
      <c r="H95" s="4">
        <v>31.74</v>
      </c>
      <c r="I95" s="4">
        <v>7.935</v>
      </c>
    </row>
    <row r="96" spans="1:9" ht="14.25">
      <c r="A96" t="str">
        <f>"7002656"</f>
        <v>7002656</v>
      </c>
      <c r="B96" t="s">
        <v>57</v>
      </c>
      <c r="C96" t="str">
        <f t="shared" si="1"/>
        <v>20/04/02</v>
      </c>
      <c r="D96" s="4">
        <v>185.21</v>
      </c>
      <c r="E96" s="4">
        <v>170.89</v>
      </c>
      <c r="F96" s="4">
        <v>159.26</v>
      </c>
      <c r="G96" s="4">
        <v>175.27</v>
      </c>
      <c r="H96" s="4">
        <v>29.05</v>
      </c>
      <c r="I96" s="4">
        <v>7.2625</v>
      </c>
    </row>
    <row r="97" spans="1:9" ht="14.25">
      <c r="A97" t="str">
        <f>"7002658"</f>
        <v>7002658</v>
      </c>
      <c r="B97" t="s">
        <v>58</v>
      </c>
      <c r="C97" t="str">
        <f t="shared" si="1"/>
        <v>20/04/02</v>
      </c>
      <c r="D97" s="4">
        <v>152.74</v>
      </c>
      <c r="E97" s="4">
        <v>140.92</v>
      </c>
      <c r="F97" s="4">
        <v>0</v>
      </c>
      <c r="G97" s="4">
        <v>55.86</v>
      </c>
      <c r="H97" s="4">
        <v>27.19</v>
      </c>
      <c r="I97" s="4">
        <v>6.8</v>
      </c>
    </row>
    <row r="98" spans="1:9" ht="14.25">
      <c r="A98" t="str">
        <f>"7002659"</f>
        <v>7002659</v>
      </c>
      <c r="B98" t="s">
        <v>96</v>
      </c>
      <c r="C98" t="str">
        <f t="shared" si="1"/>
        <v>20/04/02</v>
      </c>
      <c r="D98" s="4">
        <v>146.67</v>
      </c>
      <c r="E98" s="4">
        <v>135.33</v>
      </c>
      <c r="F98" s="4">
        <v>126.12</v>
      </c>
      <c r="G98" s="4">
        <v>138.8</v>
      </c>
      <c r="H98" s="4">
        <v>27.19</v>
      </c>
      <c r="I98" s="4">
        <v>6.8</v>
      </c>
    </row>
    <row r="99" spans="1:9" ht="14.25">
      <c r="A99" t="str">
        <f>"7002662"</f>
        <v>7002662</v>
      </c>
      <c r="B99" t="s">
        <v>97</v>
      </c>
      <c r="C99" t="str">
        <f t="shared" si="1"/>
        <v>20/04/02</v>
      </c>
      <c r="D99" s="4">
        <v>94.68</v>
      </c>
      <c r="E99" s="4">
        <v>94.68</v>
      </c>
      <c r="F99" s="4">
        <v>0</v>
      </c>
      <c r="G99" s="4">
        <v>94.68</v>
      </c>
      <c r="H99" s="4">
        <v>27.19</v>
      </c>
      <c r="I99" s="4">
        <v>6.8</v>
      </c>
    </row>
    <row r="100" spans="1:9" ht="14.25">
      <c r="A100" t="str">
        <f>"7003617"</f>
        <v>7003617</v>
      </c>
      <c r="B100" t="s">
        <v>69</v>
      </c>
      <c r="C100" t="str">
        <f t="shared" si="1"/>
        <v>20/04/02</v>
      </c>
      <c r="D100" s="4">
        <v>19.91</v>
      </c>
      <c r="E100" s="4">
        <v>26.81</v>
      </c>
      <c r="F100" s="4">
        <v>0</v>
      </c>
      <c r="G100" s="4">
        <v>26.81</v>
      </c>
      <c r="H100" s="4">
        <v>27.19</v>
      </c>
      <c r="I100" s="4">
        <v>6.8</v>
      </c>
    </row>
    <row r="101" spans="1:9" ht="14.25">
      <c r="A101" t="str">
        <f>"7003618"</f>
        <v>7003618</v>
      </c>
      <c r="B101" t="s">
        <v>91</v>
      </c>
      <c r="C101" t="str">
        <f t="shared" si="1"/>
        <v>20/04/02</v>
      </c>
      <c r="D101" s="4">
        <v>190.49</v>
      </c>
      <c r="E101" s="4">
        <v>134.19</v>
      </c>
      <c r="F101" s="4">
        <v>119.67</v>
      </c>
      <c r="G101" s="4">
        <v>135.73</v>
      </c>
      <c r="H101" s="4">
        <v>32.19</v>
      </c>
      <c r="I101" s="4">
        <v>8.0475</v>
      </c>
    </row>
    <row r="102" spans="1:9" ht="14.25">
      <c r="A102" t="str">
        <f>"7004600"</f>
        <v>7004600</v>
      </c>
      <c r="B102" t="s">
        <v>98</v>
      </c>
      <c r="C102" t="str">
        <f t="shared" si="1"/>
        <v>20/04/02</v>
      </c>
      <c r="D102" s="4">
        <v>165.05</v>
      </c>
      <c r="E102" s="4">
        <v>95.1</v>
      </c>
      <c r="F102" s="4">
        <v>110.6</v>
      </c>
      <c r="G102" s="4">
        <v>107.38</v>
      </c>
      <c r="H102" s="4">
        <v>28.37</v>
      </c>
      <c r="I102" s="4">
        <v>7.0925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 Tobey</dc:creator>
  <cp:keywords/>
  <dc:description/>
  <cp:lastModifiedBy>Georgia R Wohnsen</cp:lastModifiedBy>
  <cp:lastPrinted>2017-02-02T20:52:11Z</cp:lastPrinted>
  <dcterms:created xsi:type="dcterms:W3CDTF">2016-08-17T18:41:48Z</dcterms:created>
  <dcterms:modified xsi:type="dcterms:W3CDTF">2020-08-03T19:09:36Z</dcterms:modified>
  <cp:category/>
  <cp:version/>
  <cp:contentType/>
  <cp:contentStatus/>
</cp:coreProperties>
</file>