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220" windowHeight="8940" activeTab="0"/>
  </bookViews>
  <sheets>
    <sheet name="JAN 2007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<sst xmlns="http://schemas.openxmlformats.org/spreadsheetml/2006/main" count="116" uniqueCount="116">
  <si>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VNA OF ALBANY, SARATOGA &amp; RENN</t>
  </si>
  <si>
    <t>ALLEGANY COUNTY HEALTH DEPARTM</t>
  </si>
  <si>
    <t>LOURDES AT HOME - LTHHCP</t>
  </si>
  <si>
    <t>IDEAL SENIOR LIVING CENTER</t>
  </si>
  <si>
    <t>CATTARAUGUS COUNTY HEALTH DEPARTMENT</t>
  </si>
  <si>
    <t>CAYUGA COUNTY HEALTH DEPARTMEN</t>
  </si>
  <si>
    <t>TLC HEALTH NETWORK</t>
  </si>
  <si>
    <t>CHEMUNG COUNTY HEALTH DEPT</t>
  </si>
  <si>
    <t>CLINTON COUNTY DEPARTMENT OF HEALTH</t>
  </si>
  <si>
    <t>CORTLAND MEMORIAL HOSPITAL -LT</t>
  </si>
  <si>
    <t>DELAWARE COUNTY LTHHCP</t>
  </si>
  <si>
    <t>FISHKILL HEALTH RELATED CENTER</t>
  </si>
  <si>
    <t>DUTCHESS COUNTY HEALTH DEPARTM</t>
  </si>
  <si>
    <t>SISTERS OF CHARITY HOSPITAL -L</t>
  </si>
  <si>
    <t>SCHOFIELD RESIDENCE LTHHCP</t>
  </si>
  <si>
    <t>ROSA COPLON LONG TERM HOME HEALTH CARE P</t>
  </si>
  <si>
    <t>VNA OF WESTERN NY, INC.</t>
  </si>
  <si>
    <t>FRANKLIN COUNTY PUBLIC HEALTH SERVICE</t>
  </si>
  <si>
    <t>COMMUNITY HEALTH CENTER OF ST.</t>
  </si>
  <si>
    <t>GENESEE COUNTY HEALTH DEPARTME</t>
  </si>
  <si>
    <t>HOME CARE OF COLUMBIA GREENE -</t>
  </si>
  <si>
    <t>HERKIMER COUNTY LTHHCP</t>
  </si>
  <si>
    <t>JEFFERSON COUNTY PHNS</t>
  </si>
  <si>
    <t>MADISON COUNTY DEPARTMENT OF HEALTH</t>
  </si>
  <si>
    <t>VNS OF ROCHESTER &amp; MONROE CO.</t>
  </si>
  <si>
    <t>PARK RIDGE NURSING HOME</t>
  </si>
  <si>
    <t>INDEPENDENT LIVING FOR SENIORS</t>
  </si>
  <si>
    <t>GENESEE REGION HOME CARE</t>
  </si>
  <si>
    <t>LONG BEACH MEDICAL CENTER</t>
  </si>
  <si>
    <t>VISITNG NURSE ASSOCIATION OF LONG ISLAND</t>
  </si>
  <si>
    <t>WINTHROP UNIVERSITY HOSPITAL</t>
  </si>
  <si>
    <t>FRANKLIN GENERAL HOSPITAL -LTH</t>
  </si>
  <si>
    <t>SOUTH NASSAU COMMUNITIES HOSPITAL</t>
  </si>
  <si>
    <t>FAMILY CARE CERT SERV</t>
  </si>
  <si>
    <t>COLD SPRINGS CENTER FOR NURSING &amp; REHAB</t>
  </si>
  <si>
    <t>NIAGARA COUNTY HEALTH DEPARTMENT</t>
  </si>
  <si>
    <t>VISITING NURSE ASSOCIATION OF UTICA AND</t>
  </si>
  <si>
    <t>VNA OF CENTRAL NEW YORK, INC.</t>
  </si>
  <si>
    <t>FINGER LAKES VISITING NURSE SERVICE</t>
  </si>
  <si>
    <t>ONTARIO COUNTY LTHHCP</t>
  </si>
  <si>
    <t>ORANGE COUNTY DEPARTMEN OF HEALTH</t>
  </si>
  <si>
    <t>ELANT AT GOSHEN</t>
  </si>
  <si>
    <t>MEDINA MEMORIAL HOSPITAL LTHHCP</t>
  </si>
  <si>
    <t>OSWEGO COUNTY HEALTH</t>
  </si>
  <si>
    <t>PUTNAM HOSPITAL CENTER - LTHHC</t>
  </si>
  <si>
    <t>NYACK HOSPITAL - LTHHCP</t>
  </si>
  <si>
    <t>GOOD SAMARITAN HOSPITAL OF SUF</t>
  </si>
  <si>
    <t>ST. LAWRENCE COUNTY PNHS</t>
  </si>
  <si>
    <t>SARATOGA COUNTY PHNS</t>
  </si>
  <si>
    <t>VNSA OF SCHENECTADY COUNTY</t>
  </si>
  <si>
    <t>STEUBEN COUNTY PHNS</t>
  </si>
  <si>
    <t>GOOD SAMARITAN HOSPITAL LTHHCP</t>
  </si>
  <si>
    <t>BROOKHAVEN MEMORIAL HOSPITAL -</t>
  </si>
  <si>
    <t>CONSOLATION NURSING HOME, INC.</t>
  </si>
  <si>
    <t>SUFFOLK COUNTY HEALTH DEPARTME</t>
  </si>
  <si>
    <t>ST. JOHNLAND NURSING CENTER, INC.</t>
  </si>
  <si>
    <t>GURWIN JEWISH GERIATRIC CENTER- LTHHCP</t>
  </si>
  <si>
    <t>LUTHERAN LONG TERM HOME HEALTH CARE</t>
  </si>
  <si>
    <t>SULLIVAN COUNTY PUBLIC HEALTH NURSING</t>
  </si>
  <si>
    <t>TIOGA COUNTY PUBLIC HEALTH NUR</t>
  </si>
  <si>
    <t>VNS OF ITHACA AND TOMPKINS CO.</t>
  </si>
  <si>
    <t>ULSTER COUNTY HEALTH DEPARTMENT</t>
  </si>
  <si>
    <t>LITSON CERTIFIED CARE, DBA WILLCARE</t>
  </si>
  <si>
    <t>HUDSON VALLEY NURSING CENTER</t>
  </si>
  <si>
    <t>WARREN COUNTY PHNS</t>
  </si>
  <si>
    <t>WASHINGTON COUNTY PHNS</t>
  </si>
  <si>
    <t>THE WARTBURG HOME</t>
  </si>
  <si>
    <t>UNITED HEBREW GERIATRIC CENTER</t>
  </si>
  <si>
    <t>BETHEL NURSING HOME</t>
  </si>
  <si>
    <t>DOMINICAN SISTERS FAMILY HEALTH SERVICE,</t>
  </si>
  <si>
    <t>ST JOSEPHS HOSPITAL NURSING HO</t>
  </si>
  <si>
    <t>ST. CABRINI NURSING HOME, INC.</t>
  </si>
  <si>
    <t>MONTEFIORE HOSPITAL AND MEDICA</t>
  </si>
  <si>
    <t>JEWISH HOME AND HOSPITAL/BRONX DIV</t>
  </si>
  <si>
    <t>SCHERVIER NURSING CARE CENTER</t>
  </si>
  <si>
    <t>KINGSBRIDGE HEIGHTS NURSING HO</t>
  </si>
  <si>
    <t>HEBREW HOSPITAL HOME, INC.</t>
  </si>
  <si>
    <t>BETH ABRAHAM HOSPITAL - LTHHCP</t>
  </si>
  <si>
    <t>MORNINGSIDE HOUSE NURSING HOME COMPANY,</t>
  </si>
  <si>
    <t>HEBREW HOME FOR THE AGED</t>
  </si>
  <si>
    <t>SPLIT ROCK LONG TERM HOME CARE PROGRAM</t>
  </si>
  <si>
    <t>VILLAGE CENTER FOR CARE</t>
  </si>
  <si>
    <t>VNA OF BROOKLYN</t>
  </si>
  <si>
    <t>CENTER FOR NURSING AND REHABILITATION</t>
  </si>
  <si>
    <t>VICTORY MEMORIAL HOSP LTHHCP</t>
  </si>
  <si>
    <t>SHOREFRONT JEWISH GERIATRIC</t>
  </si>
  <si>
    <t>EMPIRE STATE HOME CARE SERVICES-LTHHCP</t>
  </si>
  <si>
    <t>JEWISH HOME HOSP F/T AGED</t>
  </si>
  <si>
    <t>ISABELLA HOME NURSING HOME</t>
  </si>
  <si>
    <t>HHC - HEALTH &amp; HOME CARE</t>
  </si>
  <si>
    <t>CABRINI CENTER FOR NURSING &amp; REHABILITAT</t>
  </si>
  <si>
    <t>VNS LTHHCP</t>
  </si>
  <si>
    <t>ST. MARY'S HOSPITAL FOR CHILDREN</t>
  </si>
  <si>
    <t>PARKER JEWISH INSTITUTE FOR HEALTH CARE</t>
  </si>
  <si>
    <t>HILLSIDE MANOR HRF</t>
  </si>
  <si>
    <t>FLUSHING MANOR NURSING HOME</t>
  </si>
  <si>
    <t>ST. VINCENT'S CATHOLIC MED. CTR.</t>
  </si>
  <si>
    <t>VNA HEALTH CARE SERVICES, INC.</t>
  </si>
  <si>
    <t>Z STATEWIDE</t>
  </si>
  <si>
    <t>OPCERT</t>
  </si>
  <si>
    <t>FACILITY</t>
  </si>
  <si>
    <t>NURSING</t>
  </si>
  <si>
    <t>PHYSICAL THERAPY</t>
  </si>
  <si>
    <t>SPEECH</t>
  </si>
  <si>
    <t>OCCUPATIONAL THERAPY</t>
  </si>
  <si>
    <t>HOME HEALTH AIDE</t>
  </si>
  <si>
    <t>HOMEMAKER</t>
  </si>
  <si>
    <t>HOUSEKEEPER</t>
  </si>
  <si>
    <t>PERSONAL CARE</t>
  </si>
  <si>
    <t>MEDICAL SOCIAL SERVICE</t>
  </si>
  <si>
    <t>RESPIRATORY THERAPY</t>
  </si>
  <si>
    <t>AUDIOLOGY</t>
  </si>
  <si>
    <t>DATE</t>
  </si>
  <si>
    <t>NEW YORK STATE DEPARTMENT OF HEALTH</t>
  </si>
  <si>
    <t>BUREAU OF LONG TERM CARE REIMBURSEMENT</t>
  </si>
  <si>
    <t>LONG TERM HOME HEALTH CARE PROGRAM 1/1/2007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</si>
</sst>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57421875" style="0" bestFit="1" customWidth="1"/>
    <col min="2" max="2" width="48.7109375" style="0" bestFit="1" customWidth="1"/>
    <col min="3" max="3" width="8.140625" style="0" bestFit="1" customWidth="1"/>
    <col min="4" max="4" width="9.421875" style="0" bestFit="1" customWidth="1"/>
    <col min="5" max="5" width="19.7109375" style="0" bestFit="1" customWidth="1"/>
    <col min="6" max="6" width="8.421875" style="0" bestFit="1" customWidth="1"/>
    <col min="7" max="7" width="25.28125" style="0" bestFit="1" customWidth="1"/>
    <col min="8" max="8" width="19.421875" style="0" bestFit="1" customWidth="1"/>
    <col min="9" max="9" width="13.140625" style="0" bestFit="1" customWidth="1"/>
    <col min="10" max="10" width="14.8515625" style="0" bestFit="1" customWidth="1"/>
    <col min="11" max="11" width="16.8515625" style="0" bestFit="1" customWidth="1"/>
    <col min="12" max="12" width="26.00390625" style="0" bestFit="1" customWidth="1"/>
    <col min="13" max="13" width="22.8515625" style="0" bestFit="1" customWidth="1"/>
    <col min="14" max="14" width="23.7109375" style="0" bestFit="1" customWidth="1"/>
    <col min="15" max="15" width="12.00390625" style="0" bestFit="1" customWidth="1"/>
  </cols>
  <sheetData>
    <row r="1" spans="1:15" ht="15.75">
      <c r="A1" s="4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4" t="s">
        <v>115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7" spans="1:15" ht="12.75">
      <c r="A7" s="2" t="s">
        <v>99</v>
      </c>
      <c r="B7" s="2" t="s">
        <v>100</v>
      </c>
      <c r="C7" s="3" t="s">
        <v>112</v>
      </c>
      <c r="D7" s="3" t="s">
        <v>101</v>
      </c>
      <c r="E7" s="3" t="s">
        <v>102</v>
      </c>
      <c r="F7" s="3" t="s">
        <v>103</v>
      </c>
      <c r="G7" s="3" t="s">
        <v>104</v>
      </c>
      <c r="H7" s="3" t="s">
        <v>105</v>
      </c>
      <c r="I7" s="3" t="s">
        <v>106</v>
      </c>
      <c r="J7" s="3" t="s">
        <v>107</v>
      </c>
      <c r="K7" s="3" t="s">
        <v>108</v>
      </c>
      <c r="L7" s="3" t="s">
        <v>109</v>
      </c>
      <c r="M7" s="3" t="str">
        <f>"NUTRITION FINAL RATE"</f>
        <v>NUTRITION FINAL RATE</v>
      </c>
      <c r="N7" s="3" t="s">
        <v>110</v>
      </c>
      <c r="O7" s="3" t="s">
        <v>111</v>
      </c>
    </row>
    <row r="8" spans="1:15" ht="12.75">
      <c r="A8" t="str">
        <f>"0101901"</f>
        <v>0101901</v>
      </c>
      <c r="B8" t="s">
        <v>0</v>
      </c>
      <c r="C8" t="str">
        <f aca="true" t="shared" si="0" ref="C8:C39">"07/01/01"</f>
        <v>07/01/01</v>
      </c>
      <c r="D8" s="1">
        <v>139.35</v>
      </c>
      <c r="E8" s="1">
        <v>95.81</v>
      </c>
      <c r="F8" s="1">
        <v>116.03</v>
      </c>
      <c r="G8" s="1">
        <v>91.62</v>
      </c>
      <c r="H8" s="1">
        <v>34.79</v>
      </c>
      <c r="I8" s="1">
        <v>33.81</v>
      </c>
      <c r="J8" s="1">
        <v>31.36</v>
      </c>
      <c r="K8" s="1">
        <v>31.75</v>
      </c>
      <c r="L8" s="1">
        <v>96.22</v>
      </c>
      <c r="M8" s="1">
        <v>113.6</v>
      </c>
      <c r="N8" s="1">
        <v>93.97</v>
      </c>
      <c r="O8" s="1">
        <v>113.89</v>
      </c>
    </row>
    <row r="9" spans="1:15" ht="12.75">
      <c r="A9" t="str">
        <f>"0221901"</f>
        <v>0221901</v>
      </c>
      <c r="B9" t="s">
        <v>1</v>
      </c>
      <c r="C9" t="str">
        <f t="shared" si="0"/>
        <v>07/01/01</v>
      </c>
      <c r="D9" s="1">
        <v>127.32</v>
      </c>
      <c r="E9" s="1">
        <v>98.35</v>
      </c>
      <c r="F9" s="1">
        <v>106.01</v>
      </c>
      <c r="G9" s="1">
        <v>86.59</v>
      </c>
      <c r="H9" s="1">
        <v>35.9</v>
      </c>
      <c r="I9" s="1">
        <v>18.65</v>
      </c>
      <c r="J9" s="1">
        <v>18.65</v>
      </c>
      <c r="K9" s="1">
        <v>33.24</v>
      </c>
      <c r="L9" s="1">
        <v>121.65</v>
      </c>
      <c r="M9" s="1">
        <v>103.78</v>
      </c>
      <c r="N9" s="1">
        <v>82.62</v>
      </c>
      <c r="O9" s="1">
        <v>72.63</v>
      </c>
    </row>
    <row r="10" spans="1:15" ht="12.75">
      <c r="A10" t="str">
        <f>"0301902"</f>
        <v>0301902</v>
      </c>
      <c r="B10" t="s">
        <v>2</v>
      </c>
      <c r="C10" t="str">
        <f t="shared" si="0"/>
        <v>07/01/01</v>
      </c>
      <c r="D10" s="1">
        <v>103.34</v>
      </c>
      <c r="E10" s="1">
        <v>54.65</v>
      </c>
      <c r="F10" s="1">
        <v>67.8</v>
      </c>
      <c r="G10" s="1">
        <v>52.54</v>
      </c>
      <c r="H10" s="1">
        <v>30.85</v>
      </c>
      <c r="I10" s="1">
        <v>30.73</v>
      </c>
      <c r="J10" s="1">
        <v>16.21</v>
      </c>
      <c r="K10" s="1">
        <v>28.57</v>
      </c>
      <c r="L10" s="1">
        <v>100.63</v>
      </c>
      <c r="M10" s="1">
        <v>72.41</v>
      </c>
      <c r="N10" s="1">
        <v>44.7</v>
      </c>
      <c r="O10" s="1">
        <v>72.63</v>
      </c>
    </row>
    <row r="11" spans="1:15" ht="12.75">
      <c r="A11" t="str">
        <f>"0303902"</f>
        <v>0303902</v>
      </c>
      <c r="B11" t="s">
        <v>3</v>
      </c>
      <c r="C11" t="str">
        <f t="shared" si="0"/>
        <v>07/01/01</v>
      </c>
      <c r="D11" s="1">
        <v>105.79</v>
      </c>
      <c r="E11" s="1">
        <v>48.03</v>
      </c>
      <c r="F11" s="1">
        <v>13.89</v>
      </c>
      <c r="G11" s="1">
        <v>78.94</v>
      </c>
      <c r="H11" s="1">
        <v>39.31</v>
      </c>
      <c r="I11" s="1">
        <v>26.74</v>
      </c>
      <c r="J11" s="1">
        <v>31.36</v>
      </c>
      <c r="K11" s="1">
        <v>36.21</v>
      </c>
      <c r="L11" s="1">
        <v>133.15</v>
      </c>
      <c r="M11" s="1">
        <v>97.73</v>
      </c>
      <c r="N11" s="1">
        <v>14</v>
      </c>
      <c r="O11" s="1">
        <v>72.63</v>
      </c>
    </row>
    <row r="12" spans="1:15" ht="12.75">
      <c r="A12" t="str">
        <f>"0401901"</f>
        <v>0401901</v>
      </c>
      <c r="B12" t="s">
        <v>4</v>
      </c>
      <c r="C12" t="str">
        <f t="shared" si="0"/>
        <v>07/01/01</v>
      </c>
      <c r="D12" s="1">
        <v>92.43</v>
      </c>
      <c r="E12" s="1">
        <v>85.9</v>
      </c>
      <c r="F12" s="1">
        <v>91.83</v>
      </c>
      <c r="G12" s="1">
        <v>91.2</v>
      </c>
      <c r="H12" s="1">
        <v>33.88</v>
      </c>
      <c r="I12" s="1">
        <v>18.58</v>
      </c>
      <c r="J12" s="1">
        <v>29.74</v>
      </c>
      <c r="K12" s="1">
        <v>30.16</v>
      </c>
      <c r="L12" s="1">
        <v>126.22</v>
      </c>
      <c r="M12" s="1">
        <v>38.06</v>
      </c>
      <c r="N12" s="1">
        <v>55.87</v>
      </c>
      <c r="O12" s="1">
        <v>67.04</v>
      </c>
    </row>
    <row r="13" spans="1:15" ht="12.75">
      <c r="A13" t="str">
        <f>"0501901"</f>
        <v>0501901</v>
      </c>
      <c r="B13" t="s">
        <v>5</v>
      </c>
      <c r="C13" t="str">
        <f t="shared" si="0"/>
        <v>07/01/01</v>
      </c>
      <c r="D13" s="1">
        <v>127.22</v>
      </c>
      <c r="E13" s="1">
        <v>98.57</v>
      </c>
      <c r="F13" s="1">
        <v>61.65</v>
      </c>
      <c r="G13" s="1">
        <v>51.79</v>
      </c>
      <c r="H13" s="1">
        <v>35.98</v>
      </c>
      <c r="I13" s="1">
        <v>12.57</v>
      </c>
      <c r="J13" s="1">
        <v>12.57</v>
      </c>
      <c r="K13" s="1">
        <v>13.98</v>
      </c>
      <c r="L13" s="1">
        <v>121.91</v>
      </c>
      <c r="M13" s="1">
        <v>74.81</v>
      </c>
      <c r="N13" s="1">
        <v>47.42</v>
      </c>
      <c r="O13" s="1">
        <v>61.94</v>
      </c>
    </row>
    <row r="14" spans="1:15" ht="12.75">
      <c r="A14" t="str">
        <f>"0663902"</f>
        <v>0663902</v>
      </c>
      <c r="B14" t="s">
        <v>6</v>
      </c>
      <c r="C14" t="str">
        <f t="shared" si="0"/>
        <v>07/01/01</v>
      </c>
      <c r="D14" s="1">
        <v>129.89</v>
      </c>
      <c r="E14" s="1">
        <v>89.98</v>
      </c>
      <c r="F14" s="1">
        <v>88.44</v>
      </c>
      <c r="G14" s="1">
        <v>86.21</v>
      </c>
      <c r="H14" s="1">
        <v>25.68</v>
      </c>
      <c r="I14" s="1">
        <v>16.46</v>
      </c>
      <c r="J14" s="1">
        <v>24.47</v>
      </c>
      <c r="K14" s="1">
        <v>24.93</v>
      </c>
      <c r="L14" s="1">
        <v>80.1</v>
      </c>
      <c r="M14" s="1">
        <v>113.6</v>
      </c>
      <c r="N14" s="1">
        <v>50.28</v>
      </c>
      <c r="O14" s="1">
        <v>67.04</v>
      </c>
    </row>
    <row r="15" spans="1:15" ht="12.75">
      <c r="A15" t="str">
        <f>"0701901"</f>
        <v>0701901</v>
      </c>
      <c r="B15" t="s">
        <v>7</v>
      </c>
      <c r="C15" t="str">
        <f t="shared" si="0"/>
        <v>07/01/01</v>
      </c>
      <c r="D15" s="1">
        <v>135.61</v>
      </c>
      <c r="E15" s="1">
        <v>99.78</v>
      </c>
      <c r="F15" s="1">
        <v>70.68</v>
      </c>
      <c r="G15" s="1">
        <v>89.06</v>
      </c>
      <c r="H15" s="1">
        <v>23.64</v>
      </c>
      <c r="I15" s="1">
        <v>15.22</v>
      </c>
      <c r="J15" s="1">
        <v>15.22</v>
      </c>
      <c r="K15" s="1">
        <v>23</v>
      </c>
      <c r="L15" s="1">
        <v>70.68</v>
      </c>
      <c r="M15" s="1">
        <v>70.68</v>
      </c>
      <c r="N15" s="1">
        <v>70.68</v>
      </c>
      <c r="O15" s="1">
        <v>1.09</v>
      </c>
    </row>
    <row r="16" spans="1:15" ht="12.75">
      <c r="A16" t="str">
        <f>"0901901"</f>
        <v>0901901</v>
      </c>
      <c r="B16" t="s">
        <v>8</v>
      </c>
      <c r="C16" t="str">
        <f t="shared" si="0"/>
        <v>07/01/01</v>
      </c>
      <c r="D16" s="1">
        <v>93.67</v>
      </c>
      <c r="E16" s="1">
        <v>94.86</v>
      </c>
      <c r="F16" s="1">
        <v>106.39</v>
      </c>
      <c r="G16" s="1">
        <v>96.93</v>
      </c>
      <c r="H16" s="1">
        <v>37.11</v>
      </c>
      <c r="I16" s="1">
        <v>21.97</v>
      </c>
      <c r="J16" s="1">
        <v>21.61</v>
      </c>
      <c r="K16" s="1">
        <v>34.36</v>
      </c>
      <c r="L16" s="1">
        <v>125.73</v>
      </c>
      <c r="M16" s="1">
        <v>107.25</v>
      </c>
      <c r="N16" s="1">
        <v>99.47</v>
      </c>
      <c r="O16" s="1">
        <v>45.82</v>
      </c>
    </row>
    <row r="17" spans="1:15" ht="12.75">
      <c r="A17" t="str">
        <f>"1101901"</f>
        <v>1101901</v>
      </c>
      <c r="B17" t="s">
        <v>9</v>
      </c>
      <c r="C17" t="str">
        <f t="shared" si="0"/>
        <v>07/01/01</v>
      </c>
      <c r="D17" s="1">
        <v>126.74</v>
      </c>
      <c r="E17" s="1">
        <v>80.09</v>
      </c>
      <c r="F17" s="1">
        <v>63.94</v>
      </c>
      <c r="G17" s="1">
        <v>61.26</v>
      </c>
      <c r="H17" s="1">
        <v>35.74</v>
      </c>
      <c r="I17" s="1">
        <v>20.12</v>
      </c>
      <c r="J17" s="1">
        <v>28.54</v>
      </c>
      <c r="K17" s="1">
        <v>33.09</v>
      </c>
      <c r="L17" s="1">
        <v>121.09</v>
      </c>
      <c r="M17" s="1">
        <v>103.31</v>
      </c>
      <c r="N17" s="1">
        <v>101.94</v>
      </c>
      <c r="O17" s="1">
        <v>57.54</v>
      </c>
    </row>
    <row r="18" spans="1:15" ht="12.75">
      <c r="A18" t="str">
        <f>"1257901"</f>
        <v>1257901</v>
      </c>
      <c r="B18" t="s">
        <v>10</v>
      </c>
      <c r="C18" t="str">
        <f t="shared" si="0"/>
        <v>07/01/01</v>
      </c>
      <c r="D18" s="1">
        <v>80.88</v>
      </c>
      <c r="E18" s="1">
        <v>82.6</v>
      </c>
      <c r="F18" s="1">
        <v>61.46</v>
      </c>
      <c r="G18" s="1">
        <v>84.23</v>
      </c>
      <c r="H18" s="1">
        <v>34.1</v>
      </c>
      <c r="I18" s="1">
        <v>19</v>
      </c>
      <c r="J18" s="1">
        <v>19</v>
      </c>
      <c r="K18" s="1">
        <v>31.56</v>
      </c>
      <c r="L18" s="1">
        <v>82.55</v>
      </c>
      <c r="M18" s="1">
        <v>83.64</v>
      </c>
      <c r="N18" s="1">
        <v>61.46</v>
      </c>
      <c r="O18" s="1">
        <v>61.46</v>
      </c>
    </row>
    <row r="19" spans="1:15" ht="12.75">
      <c r="A19" t="str">
        <f>"1301902"</f>
        <v>1301902</v>
      </c>
      <c r="B19" t="s">
        <v>11</v>
      </c>
      <c r="C19" t="str">
        <f t="shared" si="0"/>
        <v>07/01/01</v>
      </c>
      <c r="D19" s="1">
        <v>115.88</v>
      </c>
      <c r="E19" s="1">
        <v>99.35</v>
      </c>
      <c r="F19" s="1">
        <v>105.45</v>
      </c>
      <c r="G19" s="1">
        <v>93.51</v>
      </c>
      <c r="H19" s="1">
        <v>30.13</v>
      </c>
      <c r="I19" s="1">
        <v>16.11</v>
      </c>
      <c r="J19" s="1">
        <v>16.11</v>
      </c>
      <c r="K19" s="1">
        <v>27.64</v>
      </c>
      <c r="L19" s="1">
        <v>113.7</v>
      </c>
      <c r="M19" s="1">
        <v>97.15</v>
      </c>
      <c r="N19" s="1">
        <v>83.81</v>
      </c>
      <c r="O19" s="1">
        <v>94.98</v>
      </c>
    </row>
    <row r="20" spans="1:15" ht="12.75">
      <c r="A20" t="str">
        <f>"1302901"</f>
        <v>1302901</v>
      </c>
      <c r="B20" t="s">
        <v>12</v>
      </c>
      <c r="C20" t="str">
        <f t="shared" si="0"/>
        <v>07/01/01</v>
      </c>
      <c r="D20" s="1">
        <v>113.29</v>
      </c>
      <c r="E20" s="1">
        <v>87.53</v>
      </c>
      <c r="F20" s="1">
        <v>1.12</v>
      </c>
      <c r="G20" s="1">
        <v>83.47</v>
      </c>
      <c r="H20" s="1">
        <v>31.94</v>
      </c>
      <c r="I20" s="1">
        <v>17.32</v>
      </c>
      <c r="J20" s="1">
        <v>17.32</v>
      </c>
      <c r="K20" s="1">
        <v>29.57</v>
      </c>
      <c r="L20" s="1">
        <v>108.26</v>
      </c>
      <c r="M20" s="1">
        <v>67.73</v>
      </c>
      <c r="N20" s="1">
        <v>1.12</v>
      </c>
      <c r="O20" s="1">
        <v>1.12</v>
      </c>
    </row>
    <row r="21" spans="1:15" ht="12.75">
      <c r="A21" t="str">
        <f>"1401903"</f>
        <v>1401903</v>
      </c>
      <c r="B21" t="s">
        <v>13</v>
      </c>
      <c r="C21" t="str">
        <f t="shared" si="0"/>
        <v>07/01/01</v>
      </c>
      <c r="D21" s="1">
        <v>120.51</v>
      </c>
      <c r="E21" s="1">
        <v>93.09</v>
      </c>
      <c r="F21" s="1">
        <v>100.33</v>
      </c>
      <c r="G21" s="1">
        <v>82.66</v>
      </c>
      <c r="H21" s="1">
        <v>33.98</v>
      </c>
      <c r="I21" s="1">
        <v>12.43</v>
      </c>
      <c r="J21" s="1">
        <v>27.12</v>
      </c>
      <c r="K21" s="1">
        <v>31.46</v>
      </c>
      <c r="L21" s="1">
        <v>115.14</v>
      </c>
      <c r="M21" s="1">
        <v>83.62</v>
      </c>
      <c r="N21" s="1">
        <v>44.7</v>
      </c>
      <c r="O21" s="1">
        <v>48.05</v>
      </c>
    </row>
    <row r="22" spans="1:15" ht="12.75">
      <c r="A22" t="str">
        <f>"1404904"</f>
        <v>1404904</v>
      </c>
      <c r="B22" t="s">
        <v>14</v>
      </c>
      <c r="C22" t="str">
        <f t="shared" si="0"/>
        <v>07/01/01</v>
      </c>
      <c r="D22" s="1">
        <v>121.26</v>
      </c>
      <c r="E22" s="1">
        <v>84.21</v>
      </c>
      <c r="F22" s="1">
        <v>88.73</v>
      </c>
      <c r="G22" s="1">
        <v>79.12</v>
      </c>
      <c r="H22" s="1">
        <v>31.91</v>
      </c>
      <c r="I22" s="1">
        <v>15.47</v>
      </c>
      <c r="J22" s="1">
        <v>27.8</v>
      </c>
      <c r="K22" s="1">
        <v>30.63</v>
      </c>
      <c r="L22" s="1">
        <v>118</v>
      </c>
      <c r="M22" s="1">
        <v>100.66</v>
      </c>
      <c r="N22" s="1">
        <v>66.37</v>
      </c>
      <c r="O22" s="1">
        <v>91.76</v>
      </c>
    </row>
    <row r="23" spans="1:15" ht="12.75">
      <c r="A23" t="str">
        <f>"1451901"</f>
        <v>1451901</v>
      </c>
      <c r="B23" t="s">
        <v>15</v>
      </c>
      <c r="C23" t="str">
        <f t="shared" si="0"/>
        <v>07/01/01</v>
      </c>
      <c r="D23" s="1">
        <v>101.53</v>
      </c>
      <c r="E23" s="1">
        <v>84.22</v>
      </c>
      <c r="F23" s="1">
        <v>78.15</v>
      </c>
      <c r="G23" s="1">
        <v>80.58</v>
      </c>
      <c r="H23" s="1">
        <v>30.85</v>
      </c>
      <c r="I23" s="1">
        <v>13.02</v>
      </c>
      <c r="J23" s="1">
        <v>24.61</v>
      </c>
      <c r="K23" s="1">
        <v>28.57</v>
      </c>
      <c r="L23" s="1">
        <v>97.99</v>
      </c>
      <c r="M23" s="1">
        <v>62.03</v>
      </c>
      <c r="N23" s="1">
        <v>33.53</v>
      </c>
      <c r="O23" s="1">
        <v>50.28</v>
      </c>
    </row>
    <row r="24" spans="1:15" ht="12.75">
      <c r="A24" t="str">
        <f>"1451902"</f>
        <v>1451902</v>
      </c>
      <c r="B24" t="s">
        <v>16</v>
      </c>
      <c r="C24" t="str">
        <f t="shared" si="0"/>
        <v>07/01/01</v>
      </c>
      <c r="D24" s="1">
        <v>137.9</v>
      </c>
      <c r="E24" s="1">
        <v>106.53</v>
      </c>
      <c r="F24" s="1">
        <v>114.82</v>
      </c>
      <c r="G24" s="1">
        <v>101.59</v>
      </c>
      <c r="H24" s="1">
        <v>36.28</v>
      </c>
      <c r="I24" s="1">
        <v>1.12</v>
      </c>
      <c r="J24" s="1">
        <v>1.12</v>
      </c>
      <c r="K24" s="1">
        <v>33.82</v>
      </c>
      <c r="L24" s="1">
        <v>131.76</v>
      </c>
      <c r="M24" s="1">
        <v>1.12</v>
      </c>
      <c r="N24" s="1">
        <v>1.12</v>
      </c>
      <c r="O24" s="1">
        <v>1.12</v>
      </c>
    </row>
    <row r="25" spans="1:15" ht="12.75">
      <c r="A25" t="str">
        <f>"1624901"</f>
        <v>1624901</v>
      </c>
      <c r="B25" t="s">
        <v>17</v>
      </c>
      <c r="C25" t="str">
        <f t="shared" si="0"/>
        <v>07/01/01</v>
      </c>
      <c r="D25" s="1">
        <v>128.09</v>
      </c>
      <c r="E25" s="1">
        <v>93.55</v>
      </c>
      <c r="F25" s="1">
        <v>96.37</v>
      </c>
      <c r="G25" s="1">
        <v>87.04</v>
      </c>
      <c r="H25" s="1">
        <v>38.52</v>
      </c>
      <c r="I25" s="1">
        <v>19.59</v>
      </c>
      <c r="J25" s="1">
        <v>19.59</v>
      </c>
      <c r="K25" s="1">
        <v>35.67</v>
      </c>
      <c r="L25" s="1">
        <v>105.64</v>
      </c>
      <c r="M25" s="1">
        <v>79.22</v>
      </c>
      <c r="N25" s="1">
        <v>92.6</v>
      </c>
      <c r="O25" s="1">
        <v>67.04</v>
      </c>
    </row>
    <row r="26" spans="1:15" ht="12.75">
      <c r="A26" t="str">
        <f>"1758901"</f>
        <v>1758901</v>
      </c>
      <c r="B26" t="s">
        <v>18</v>
      </c>
      <c r="C26" t="str">
        <f t="shared" si="0"/>
        <v>07/01/01</v>
      </c>
      <c r="D26" s="1">
        <v>99.34</v>
      </c>
      <c r="E26" s="1">
        <v>80.43</v>
      </c>
      <c r="F26" s="1">
        <v>74.44</v>
      </c>
      <c r="G26" s="1">
        <v>64.52</v>
      </c>
      <c r="H26" s="1">
        <v>37.96</v>
      </c>
      <c r="I26" s="1">
        <v>16.92</v>
      </c>
      <c r="J26" s="1">
        <v>26.31</v>
      </c>
      <c r="K26" s="1">
        <v>35.15</v>
      </c>
      <c r="L26" s="1">
        <v>106.22</v>
      </c>
      <c r="M26" s="1">
        <v>64.56</v>
      </c>
      <c r="N26" s="1">
        <v>74.63</v>
      </c>
      <c r="O26" s="1">
        <v>61.46</v>
      </c>
    </row>
    <row r="27" spans="1:15" ht="12.75">
      <c r="A27" t="str">
        <f>"1801901"</f>
        <v>1801901</v>
      </c>
      <c r="B27" t="s">
        <v>19</v>
      </c>
      <c r="C27" t="str">
        <f t="shared" si="0"/>
        <v>07/01/01</v>
      </c>
      <c r="D27" s="1">
        <v>103.85</v>
      </c>
      <c r="E27" s="1">
        <v>92.72</v>
      </c>
      <c r="F27" s="1">
        <v>95.48</v>
      </c>
      <c r="G27" s="1">
        <v>88.42</v>
      </c>
      <c r="H27" s="1">
        <v>33.85</v>
      </c>
      <c r="I27" s="1">
        <v>16.04</v>
      </c>
      <c r="J27" s="1">
        <v>16.04</v>
      </c>
      <c r="K27" s="1">
        <v>31.34</v>
      </c>
      <c r="L27" s="1">
        <v>95.46</v>
      </c>
      <c r="M27" s="1">
        <v>95.33</v>
      </c>
      <c r="N27" s="1">
        <v>27.19</v>
      </c>
      <c r="O27" s="1">
        <v>38.06</v>
      </c>
    </row>
    <row r="28" spans="1:15" ht="12.75">
      <c r="A28" t="str">
        <f>"1921901"</f>
        <v>1921901</v>
      </c>
      <c r="B28" t="s">
        <v>20</v>
      </c>
      <c r="C28" t="str">
        <f t="shared" si="0"/>
        <v>07/01/01</v>
      </c>
      <c r="D28" s="1">
        <v>114.1</v>
      </c>
      <c r="E28" s="1">
        <v>88.91</v>
      </c>
      <c r="F28" s="1">
        <v>58.17</v>
      </c>
      <c r="G28" s="1">
        <v>91.31</v>
      </c>
      <c r="H28" s="1">
        <v>38.47</v>
      </c>
      <c r="I28" s="1">
        <v>21.08</v>
      </c>
      <c r="J28" s="1">
        <v>21.08</v>
      </c>
      <c r="K28" s="1">
        <v>35.63</v>
      </c>
      <c r="L28" s="1">
        <v>117.74</v>
      </c>
      <c r="M28" s="1">
        <v>111.21</v>
      </c>
      <c r="N28" s="1">
        <v>89.26</v>
      </c>
      <c r="O28" s="1">
        <v>63.3</v>
      </c>
    </row>
    <row r="29" spans="1:15" ht="12.75">
      <c r="A29" t="str">
        <f>"2124901"</f>
        <v>2124901</v>
      </c>
      <c r="B29" t="s">
        <v>21</v>
      </c>
      <c r="C29" t="str">
        <f t="shared" si="0"/>
        <v>07/01/01</v>
      </c>
      <c r="D29" s="1">
        <v>135.75</v>
      </c>
      <c r="E29" s="1">
        <v>87.47</v>
      </c>
      <c r="F29" s="1">
        <v>42.22</v>
      </c>
      <c r="G29" s="1">
        <v>97.3</v>
      </c>
      <c r="H29" s="1">
        <v>38.38</v>
      </c>
      <c r="I29" s="1">
        <v>16.76</v>
      </c>
      <c r="J29" s="1">
        <v>16.76</v>
      </c>
      <c r="K29" s="1">
        <v>25.73</v>
      </c>
      <c r="L29" s="1">
        <v>42.07</v>
      </c>
      <c r="M29" s="1">
        <v>107.67</v>
      </c>
      <c r="N29" s="1">
        <v>99.74</v>
      </c>
      <c r="O29" s="1">
        <v>44.7</v>
      </c>
    </row>
    <row r="30" spans="1:15" ht="12.75">
      <c r="A30" t="str">
        <f>"2201901"</f>
        <v>2201901</v>
      </c>
      <c r="B30" t="s">
        <v>22</v>
      </c>
      <c r="C30" t="str">
        <f t="shared" si="0"/>
        <v>07/01/01</v>
      </c>
      <c r="D30" s="1">
        <v>100.76</v>
      </c>
      <c r="E30" s="1">
        <v>89.89</v>
      </c>
      <c r="F30" s="1">
        <v>80.57</v>
      </c>
      <c r="G30" s="1">
        <v>95.42</v>
      </c>
      <c r="H30" s="1">
        <v>38.14</v>
      </c>
      <c r="I30" s="1">
        <v>17.2</v>
      </c>
      <c r="J30" s="1">
        <v>26.72</v>
      </c>
      <c r="K30" s="1">
        <v>28.83</v>
      </c>
      <c r="L30" s="1">
        <v>107.14</v>
      </c>
      <c r="M30" s="1">
        <v>85.27</v>
      </c>
      <c r="N30" s="1">
        <v>61.46</v>
      </c>
      <c r="O30" s="1">
        <v>89.4</v>
      </c>
    </row>
    <row r="31" spans="1:15" ht="12.75">
      <c r="A31" t="str">
        <f>"2627901"</f>
        <v>2627901</v>
      </c>
      <c r="B31" t="s">
        <v>23</v>
      </c>
      <c r="C31" t="str">
        <f t="shared" si="0"/>
        <v>07/01/01</v>
      </c>
      <c r="D31" s="1">
        <v>89.31</v>
      </c>
      <c r="E31" s="1">
        <v>75.09</v>
      </c>
      <c r="F31" s="1">
        <v>63.07</v>
      </c>
      <c r="G31" s="1">
        <v>71.6</v>
      </c>
      <c r="H31" s="1">
        <v>27.42</v>
      </c>
      <c r="I31" s="1">
        <v>15.77</v>
      </c>
      <c r="J31" s="1">
        <v>15.77</v>
      </c>
      <c r="K31" s="1">
        <v>25.38</v>
      </c>
      <c r="L31" s="1">
        <v>92.86</v>
      </c>
      <c r="M31" s="1">
        <v>63.07</v>
      </c>
      <c r="N31" s="1">
        <v>63.07</v>
      </c>
      <c r="O31" s="1">
        <v>108.74</v>
      </c>
    </row>
    <row r="32" spans="1:15" ht="12.75">
      <c r="A32" t="str">
        <f>"2701901"</f>
        <v>2701901</v>
      </c>
      <c r="B32" t="s">
        <v>24</v>
      </c>
      <c r="C32" t="str">
        <f t="shared" si="0"/>
        <v>07/01/01</v>
      </c>
      <c r="D32" s="1">
        <v>139.35</v>
      </c>
      <c r="E32" s="1">
        <v>107.65</v>
      </c>
      <c r="F32" s="1">
        <v>96.4</v>
      </c>
      <c r="G32" s="1">
        <v>94.13</v>
      </c>
      <c r="H32" s="1">
        <v>28.99</v>
      </c>
      <c r="I32" s="1">
        <v>16.98</v>
      </c>
      <c r="J32" s="1">
        <v>27.24</v>
      </c>
      <c r="K32" s="1">
        <v>22.17</v>
      </c>
      <c r="L32" s="1">
        <v>133.15</v>
      </c>
      <c r="M32" s="1">
        <v>97.71</v>
      </c>
      <c r="N32" s="1">
        <v>87.16</v>
      </c>
      <c r="O32" s="1">
        <v>87.16</v>
      </c>
    </row>
    <row r="33" spans="1:15" ht="12.75">
      <c r="A33" t="str">
        <f>"2701903"</f>
        <v>2701903</v>
      </c>
      <c r="B33" t="s">
        <v>25</v>
      </c>
      <c r="C33" t="str">
        <f t="shared" si="0"/>
        <v>07/01/01</v>
      </c>
      <c r="D33" s="1">
        <v>111.49</v>
      </c>
      <c r="E33" s="1">
        <v>107.65</v>
      </c>
      <c r="F33" s="1">
        <v>113.09</v>
      </c>
      <c r="G33" s="1">
        <v>95.22</v>
      </c>
      <c r="H33" s="1">
        <v>27.4</v>
      </c>
      <c r="I33" s="1">
        <v>27.37</v>
      </c>
      <c r="J33" s="1">
        <v>25.27</v>
      </c>
      <c r="K33" s="1">
        <v>27.58</v>
      </c>
      <c r="L33" s="1">
        <v>109.41</v>
      </c>
      <c r="M33" s="1">
        <v>113.6</v>
      </c>
      <c r="N33" s="1">
        <v>105.06</v>
      </c>
      <c r="O33" s="1">
        <v>94.98</v>
      </c>
    </row>
    <row r="34" spans="1:15" ht="12.75">
      <c r="A34" t="str">
        <f>"2701907"</f>
        <v>2701907</v>
      </c>
      <c r="B34" t="s">
        <v>26</v>
      </c>
      <c r="C34" t="str">
        <f t="shared" si="0"/>
        <v>07/01/01</v>
      </c>
      <c r="D34" s="1">
        <v>111.95</v>
      </c>
      <c r="E34" s="1">
        <v>107.65</v>
      </c>
      <c r="F34" s="1">
        <v>116.03</v>
      </c>
      <c r="G34" s="1">
        <v>102.67</v>
      </c>
      <c r="H34" s="1">
        <v>31.52</v>
      </c>
      <c r="I34" s="1">
        <v>16.98</v>
      </c>
      <c r="J34" s="1">
        <v>16.98</v>
      </c>
      <c r="K34" s="1">
        <v>16.98</v>
      </c>
      <c r="L34" s="1">
        <v>133.15</v>
      </c>
      <c r="M34" s="1">
        <v>113.6</v>
      </c>
      <c r="N34" s="1">
        <v>69.28</v>
      </c>
      <c r="O34" s="1">
        <v>72.22</v>
      </c>
    </row>
    <row r="35" spans="1:15" ht="12.75">
      <c r="A35" t="str">
        <f>"2701908"</f>
        <v>2701908</v>
      </c>
      <c r="B35" t="s">
        <v>27</v>
      </c>
      <c r="C35" t="str">
        <f t="shared" si="0"/>
        <v>07/01/01</v>
      </c>
      <c r="D35" s="1">
        <v>139.35</v>
      </c>
      <c r="E35" s="1">
        <v>107.65</v>
      </c>
      <c r="F35" s="1">
        <v>116.03</v>
      </c>
      <c r="G35" s="1">
        <v>102.67</v>
      </c>
      <c r="H35" s="1">
        <v>32.9</v>
      </c>
      <c r="I35" s="1">
        <v>30.89</v>
      </c>
      <c r="J35" s="1">
        <v>30.89</v>
      </c>
      <c r="K35" s="1">
        <v>33.26</v>
      </c>
      <c r="L35" s="1">
        <v>133.15</v>
      </c>
      <c r="M35" s="1">
        <v>61.46</v>
      </c>
      <c r="N35" s="1">
        <v>105.35</v>
      </c>
      <c r="O35" s="1">
        <v>67.04</v>
      </c>
    </row>
    <row r="36" spans="1:15" ht="12.75">
      <c r="A36" t="str">
        <f>"2902901"</f>
        <v>2902901</v>
      </c>
      <c r="B36" t="s">
        <v>28</v>
      </c>
      <c r="C36" t="str">
        <f t="shared" si="0"/>
        <v>07/01/01</v>
      </c>
      <c r="D36" s="1">
        <v>166.22</v>
      </c>
      <c r="E36" s="1">
        <v>118.74</v>
      </c>
      <c r="F36" s="1">
        <v>87.48</v>
      </c>
      <c r="G36" s="1">
        <v>87.2</v>
      </c>
      <c r="H36" s="1">
        <v>22.74</v>
      </c>
      <c r="I36" s="1">
        <v>11.95</v>
      </c>
      <c r="J36" s="1">
        <v>11.95</v>
      </c>
      <c r="K36" s="1">
        <v>18.12</v>
      </c>
      <c r="L36" s="1">
        <v>158.96</v>
      </c>
      <c r="M36" s="1">
        <v>100.08</v>
      </c>
      <c r="N36" s="1">
        <v>44.7</v>
      </c>
      <c r="O36" s="1">
        <v>48.05</v>
      </c>
    </row>
    <row r="37" spans="1:15" ht="12.75">
      <c r="A37" t="str">
        <f>"2905900"</f>
        <v>2905900</v>
      </c>
      <c r="B37" t="s">
        <v>29</v>
      </c>
      <c r="C37" t="str">
        <f t="shared" si="0"/>
        <v>07/01/01</v>
      </c>
      <c r="D37" s="1">
        <v>106.52</v>
      </c>
      <c r="E37" s="1">
        <v>102.8</v>
      </c>
      <c r="F37" s="1">
        <v>87.91</v>
      </c>
      <c r="G37" s="1">
        <v>91.73</v>
      </c>
      <c r="H37" s="1">
        <v>20.62</v>
      </c>
      <c r="I37" s="1">
        <v>12.01</v>
      </c>
      <c r="J37" s="1">
        <v>12.01</v>
      </c>
      <c r="K37" s="1">
        <v>21.3</v>
      </c>
      <c r="L37" s="1">
        <v>104.14</v>
      </c>
      <c r="M37" s="1">
        <v>111.96</v>
      </c>
      <c r="N37" s="1">
        <v>55.87</v>
      </c>
      <c r="O37" s="1">
        <v>55.87</v>
      </c>
    </row>
    <row r="38" spans="1:15" ht="12.75">
      <c r="A38" t="str">
        <f>"2908901"</f>
        <v>2908901</v>
      </c>
      <c r="B38" t="s">
        <v>30</v>
      </c>
      <c r="C38" t="str">
        <f t="shared" si="0"/>
        <v>07/01/01</v>
      </c>
      <c r="D38" s="1">
        <v>110.56</v>
      </c>
      <c r="E38" s="1">
        <v>102.65</v>
      </c>
      <c r="F38" s="1">
        <v>110.69</v>
      </c>
      <c r="G38" s="1">
        <v>101.12</v>
      </c>
      <c r="H38" s="1">
        <v>23.06</v>
      </c>
      <c r="I38" s="1">
        <v>14.24</v>
      </c>
      <c r="J38" s="1">
        <v>14.24</v>
      </c>
      <c r="K38" s="1">
        <v>23.78</v>
      </c>
      <c r="L38" s="1">
        <v>159.4</v>
      </c>
      <c r="M38" s="1">
        <v>124.66</v>
      </c>
      <c r="N38" s="1">
        <v>69.28</v>
      </c>
      <c r="O38" s="1">
        <v>80.52</v>
      </c>
    </row>
    <row r="39" spans="1:15" ht="12.75">
      <c r="A39" t="str">
        <f>"2910900"</f>
        <v>2910900</v>
      </c>
      <c r="B39" t="s">
        <v>31</v>
      </c>
      <c r="C39" t="str">
        <f t="shared" si="0"/>
        <v>07/01/01</v>
      </c>
      <c r="D39" s="1">
        <v>166.22</v>
      </c>
      <c r="E39" s="1">
        <v>100.53</v>
      </c>
      <c r="F39" s="1">
        <v>116.12</v>
      </c>
      <c r="G39" s="1">
        <v>53.99</v>
      </c>
      <c r="H39" s="1">
        <v>7.86</v>
      </c>
      <c r="I39" s="1">
        <v>1.12</v>
      </c>
      <c r="J39" s="1">
        <v>1.12</v>
      </c>
      <c r="K39" s="1">
        <v>16.9</v>
      </c>
      <c r="L39" s="1">
        <v>159.4</v>
      </c>
      <c r="M39" s="1">
        <v>124.66</v>
      </c>
      <c r="N39" s="1">
        <v>1.12</v>
      </c>
      <c r="O39" s="1">
        <v>1.12</v>
      </c>
    </row>
    <row r="40" spans="1:15" ht="12.75">
      <c r="A40" t="str">
        <f>"2950900"</f>
        <v>2950900</v>
      </c>
      <c r="B40" t="s">
        <v>32</v>
      </c>
      <c r="C40" t="str">
        <f aca="true" t="shared" si="1" ref="C40:C71">"07/01/01"</f>
        <v>07/01/01</v>
      </c>
      <c r="D40" s="1">
        <v>126.18</v>
      </c>
      <c r="E40" s="1">
        <v>106.68</v>
      </c>
      <c r="F40" s="1">
        <v>100.92</v>
      </c>
      <c r="G40" s="1">
        <v>100.01</v>
      </c>
      <c r="H40" s="1">
        <v>20.73</v>
      </c>
      <c r="I40" s="1">
        <v>12.29</v>
      </c>
      <c r="J40" s="1">
        <v>27.68</v>
      </c>
      <c r="K40" s="1">
        <v>21.13</v>
      </c>
      <c r="L40" s="1">
        <v>108.37</v>
      </c>
      <c r="M40" s="1">
        <v>107.41</v>
      </c>
      <c r="N40" s="1">
        <v>56.99</v>
      </c>
      <c r="O40" s="1">
        <v>88.58</v>
      </c>
    </row>
    <row r="41" spans="1:15" ht="12.75">
      <c r="A41" t="str">
        <f>"2952901"</f>
        <v>2952901</v>
      </c>
      <c r="B41" t="s">
        <v>33</v>
      </c>
      <c r="C41" t="str">
        <f t="shared" si="1"/>
        <v>07/01/01</v>
      </c>
      <c r="D41" s="1">
        <v>143.47</v>
      </c>
      <c r="E41" s="1">
        <v>84.52</v>
      </c>
      <c r="F41" s="1">
        <v>61.46</v>
      </c>
      <c r="G41" s="1">
        <v>87.35</v>
      </c>
      <c r="H41" s="1">
        <v>22.94</v>
      </c>
      <c r="I41" s="1">
        <v>13.41</v>
      </c>
      <c r="J41" s="1">
        <v>13.41</v>
      </c>
      <c r="K41" s="1">
        <v>19.15</v>
      </c>
      <c r="L41" s="1">
        <v>87.18</v>
      </c>
      <c r="M41" s="1">
        <v>85</v>
      </c>
      <c r="N41" s="1">
        <v>61.46</v>
      </c>
      <c r="O41" s="1">
        <v>61.46</v>
      </c>
    </row>
    <row r="42" spans="1:15" ht="12.75">
      <c r="A42" t="str">
        <f>"2952902"</f>
        <v>2952902</v>
      </c>
      <c r="B42" t="s">
        <v>34</v>
      </c>
      <c r="C42" t="str">
        <f t="shared" si="1"/>
        <v>07/01/01</v>
      </c>
      <c r="D42" s="1">
        <v>111.98</v>
      </c>
      <c r="E42" s="1">
        <v>106.3</v>
      </c>
      <c r="F42" s="1">
        <v>99.56</v>
      </c>
      <c r="G42" s="1">
        <v>107.75</v>
      </c>
      <c r="H42" s="1">
        <v>22.45</v>
      </c>
      <c r="I42" s="1">
        <v>13.41</v>
      </c>
      <c r="J42" s="1">
        <v>13.41</v>
      </c>
      <c r="K42" s="1">
        <v>18.77</v>
      </c>
      <c r="L42" s="1">
        <v>99.24</v>
      </c>
      <c r="M42" s="1">
        <v>62.69</v>
      </c>
      <c r="N42" s="1">
        <v>46.93</v>
      </c>
      <c r="O42" s="1">
        <v>83.81</v>
      </c>
    </row>
    <row r="43" spans="1:15" ht="12.75">
      <c r="A43" t="str">
        <f>"3101901"</f>
        <v>3101901</v>
      </c>
      <c r="B43" t="s">
        <v>35</v>
      </c>
      <c r="C43" t="str">
        <f t="shared" si="1"/>
        <v>07/01/01</v>
      </c>
      <c r="D43" s="1">
        <v>127.23</v>
      </c>
      <c r="E43" s="1">
        <v>83.33</v>
      </c>
      <c r="F43" s="1">
        <v>83.3</v>
      </c>
      <c r="G43" s="1">
        <v>79.53</v>
      </c>
      <c r="H43" s="1">
        <v>29.63</v>
      </c>
      <c r="I43" s="1">
        <v>15.53</v>
      </c>
      <c r="J43" s="1">
        <v>15.53</v>
      </c>
      <c r="K43" s="1">
        <v>29.94</v>
      </c>
      <c r="L43" s="1">
        <v>79.71</v>
      </c>
      <c r="M43" s="1">
        <v>78.68</v>
      </c>
      <c r="N43" s="1">
        <v>51.21</v>
      </c>
      <c r="O43" s="1">
        <v>50.28</v>
      </c>
    </row>
    <row r="44" spans="1:15" ht="12.75">
      <c r="A44" t="str">
        <f>"3202901"</f>
        <v>3202901</v>
      </c>
      <c r="B44" t="s">
        <v>36</v>
      </c>
      <c r="C44" t="str">
        <f t="shared" si="1"/>
        <v>07/01/01</v>
      </c>
      <c r="D44" s="1">
        <v>101.65</v>
      </c>
      <c r="E44" s="1">
        <v>84.59</v>
      </c>
      <c r="F44" s="1">
        <v>76.46</v>
      </c>
      <c r="G44" s="1">
        <v>88.04</v>
      </c>
      <c r="H44" s="1">
        <v>35.67</v>
      </c>
      <c r="I44" s="1">
        <v>22.34</v>
      </c>
      <c r="J44" s="1">
        <v>27.94</v>
      </c>
      <c r="K44" s="1">
        <v>33.03</v>
      </c>
      <c r="L44" s="1">
        <v>120.85</v>
      </c>
      <c r="M44" s="1">
        <v>113.6</v>
      </c>
      <c r="N44" s="1">
        <v>50.28</v>
      </c>
      <c r="O44" s="1">
        <v>44.7</v>
      </c>
    </row>
    <row r="45" spans="1:15" ht="12.75">
      <c r="A45" t="str">
        <f>"3301902"</f>
        <v>3301902</v>
      </c>
      <c r="B45" t="s">
        <v>37</v>
      </c>
      <c r="C45" t="str">
        <f t="shared" si="1"/>
        <v>07/01/01</v>
      </c>
      <c r="D45" s="1">
        <v>101.12</v>
      </c>
      <c r="E45" s="1">
        <v>97.86</v>
      </c>
      <c r="F45" s="1">
        <v>108.82</v>
      </c>
      <c r="G45" s="1">
        <v>100.46</v>
      </c>
      <c r="H45" s="1">
        <v>27.43</v>
      </c>
      <c r="I45" s="1">
        <v>27.65</v>
      </c>
      <c r="J45" s="1">
        <v>16.36</v>
      </c>
      <c r="K45" s="1">
        <v>28.01</v>
      </c>
      <c r="L45" s="1">
        <v>102.31</v>
      </c>
      <c r="M45" s="1">
        <v>90.26</v>
      </c>
      <c r="N45" s="1">
        <v>27.94</v>
      </c>
      <c r="O45" s="1">
        <v>72.63</v>
      </c>
    </row>
    <row r="46" spans="1:15" ht="12.75">
      <c r="A46" t="str">
        <f>"3402901"</f>
        <v>3402901</v>
      </c>
      <c r="B46" t="s">
        <v>38</v>
      </c>
      <c r="C46" t="str">
        <f t="shared" si="1"/>
        <v>07/01/01</v>
      </c>
      <c r="D46" s="1">
        <v>120.92</v>
      </c>
      <c r="E46" s="1">
        <v>97.61</v>
      </c>
      <c r="F46" s="1">
        <v>102.39</v>
      </c>
      <c r="G46" s="1">
        <v>86.38</v>
      </c>
      <c r="H46" s="1">
        <v>38.21</v>
      </c>
      <c r="I46" s="1">
        <v>16.89</v>
      </c>
      <c r="J46" s="1">
        <v>16.88</v>
      </c>
      <c r="K46" s="1">
        <v>35.37</v>
      </c>
      <c r="L46" s="1">
        <v>99.8</v>
      </c>
      <c r="M46" s="1">
        <v>98.49</v>
      </c>
      <c r="N46" s="1">
        <v>98.49</v>
      </c>
      <c r="O46" s="1">
        <v>62.25</v>
      </c>
    </row>
    <row r="47" spans="1:15" ht="12.75">
      <c r="A47" t="str">
        <f>"3429901"</f>
        <v>3429901</v>
      </c>
      <c r="B47" t="s">
        <v>39</v>
      </c>
      <c r="C47" t="str">
        <f t="shared" si="1"/>
        <v>07/01/01</v>
      </c>
      <c r="D47" s="1">
        <v>113.33</v>
      </c>
      <c r="E47" s="1">
        <v>96.89</v>
      </c>
      <c r="F47" s="1">
        <v>92.7</v>
      </c>
      <c r="G47" s="1">
        <v>92.39</v>
      </c>
      <c r="H47" s="1">
        <v>35.36</v>
      </c>
      <c r="I47" s="1">
        <v>17.88</v>
      </c>
      <c r="J47" s="1">
        <v>17.88</v>
      </c>
      <c r="K47" s="1">
        <v>32.76</v>
      </c>
      <c r="L47" s="1">
        <v>115.02</v>
      </c>
      <c r="M47" s="1">
        <v>102.22</v>
      </c>
      <c r="N47" s="1">
        <v>50.28</v>
      </c>
      <c r="O47" s="1">
        <v>50.28</v>
      </c>
    </row>
    <row r="48" spans="1:15" ht="12.75">
      <c r="A48" t="str">
        <f>"3523901"</f>
        <v>3523901</v>
      </c>
      <c r="B48" t="s">
        <v>40</v>
      </c>
      <c r="C48" t="str">
        <f t="shared" si="1"/>
        <v>07/01/01</v>
      </c>
      <c r="D48" s="1">
        <v>133.12</v>
      </c>
      <c r="E48" s="1">
        <v>102.85</v>
      </c>
      <c r="F48" s="1">
        <v>110.85</v>
      </c>
      <c r="G48" s="1">
        <v>98.07</v>
      </c>
      <c r="H48" s="1">
        <v>37.55</v>
      </c>
      <c r="I48" s="1">
        <v>13.75</v>
      </c>
      <c r="J48" s="1">
        <v>13.75</v>
      </c>
      <c r="K48" s="1">
        <v>34.76</v>
      </c>
      <c r="L48" s="1">
        <v>104.83</v>
      </c>
      <c r="M48" s="1">
        <v>102.64</v>
      </c>
      <c r="N48" s="1">
        <v>55.87</v>
      </c>
      <c r="O48" s="1">
        <v>67.04</v>
      </c>
    </row>
    <row r="49" spans="1:15" ht="12.75">
      <c r="A49" t="str">
        <f>"3523902"</f>
        <v>3523902</v>
      </c>
      <c r="B49" t="s">
        <v>41</v>
      </c>
      <c r="C49" t="str">
        <f t="shared" si="1"/>
        <v>07/01/01</v>
      </c>
      <c r="D49" s="1">
        <v>139.35</v>
      </c>
      <c r="E49" s="1">
        <v>107.65</v>
      </c>
      <c r="F49" s="1">
        <v>114.58</v>
      </c>
      <c r="G49" s="1">
        <v>72.63</v>
      </c>
      <c r="H49" s="1">
        <v>37.03</v>
      </c>
      <c r="I49" s="1">
        <v>24.58</v>
      </c>
      <c r="J49" s="1">
        <v>24.58</v>
      </c>
      <c r="K49" s="1">
        <v>36.38</v>
      </c>
      <c r="L49" s="1">
        <v>133.15</v>
      </c>
      <c r="M49" s="1">
        <v>113.6</v>
      </c>
      <c r="N49" s="1">
        <v>33.53</v>
      </c>
      <c r="O49" s="1">
        <v>22.34</v>
      </c>
    </row>
    <row r="50" spans="1:15" ht="12.75">
      <c r="A50" t="str">
        <f>"3622901"</f>
        <v>3622901</v>
      </c>
      <c r="B50" t="s">
        <v>42</v>
      </c>
      <c r="C50" t="str">
        <f t="shared" si="1"/>
        <v>07/01/01</v>
      </c>
      <c r="D50" s="1">
        <v>103.18</v>
      </c>
      <c r="E50" s="1">
        <v>67.93</v>
      </c>
      <c r="F50" s="1">
        <v>90.14</v>
      </c>
      <c r="G50" s="1">
        <v>82.04</v>
      </c>
      <c r="H50" s="1">
        <v>35.56</v>
      </c>
      <c r="I50" s="1">
        <v>1.12</v>
      </c>
      <c r="J50" s="1">
        <v>28.39</v>
      </c>
      <c r="K50" s="1">
        <v>32.94</v>
      </c>
      <c r="L50" s="1">
        <v>112.44</v>
      </c>
      <c r="M50" s="1">
        <v>86.5</v>
      </c>
      <c r="N50" s="1">
        <v>61.46</v>
      </c>
      <c r="O50" s="1">
        <v>72.63</v>
      </c>
    </row>
    <row r="51" spans="1:15" ht="12.75">
      <c r="A51" t="str">
        <f>"3702901"</f>
        <v>3702901</v>
      </c>
      <c r="B51" t="s">
        <v>43</v>
      </c>
      <c r="C51" t="str">
        <f t="shared" si="1"/>
        <v>07/01/01</v>
      </c>
      <c r="D51" s="1">
        <v>116.89</v>
      </c>
      <c r="E51" s="1">
        <v>85.28</v>
      </c>
      <c r="F51" s="1">
        <v>48.93</v>
      </c>
      <c r="G51" s="1">
        <v>76.17</v>
      </c>
      <c r="H51" s="1">
        <v>36.16</v>
      </c>
      <c r="I51" s="1">
        <v>24.08</v>
      </c>
      <c r="J51" s="1">
        <v>13.05</v>
      </c>
      <c r="K51" s="1">
        <v>33.48</v>
      </c>
      <c r="L51" s="1">
        <v>122.5</v>
      </c>
      <c r="M51" s="1">
        <v>38.06</v>
      </c>
      <c r="N51" s="1">
        <v>45.67</v>
      </c>
      <c r="O51" s="1">
        <v>32.63</v>
      </c>
    </row>
    <row r="52" spans="1:15" ht="12.75">
      <c r="A52" t="str">
        <f>"3922900"</f>
        <v>3922900</v>
      </c>
      <c r="B52" t="s">
        <v>44</v>
      </c>
      <c r="C52" t="str">
        <f t="shared" si="1"/>
        <v>07/01/01</v>
      </c>
      <c r="D52" s="1">
        <v>146.57</v>
      </c>
      <c r="E52" s="1">
        <v>104.71</v>
      </c>
      <c r="F52" s="1">
        <v>1.12</v>
      </c>
      <c r="G52" s="1">
        <v>73.46</v>
      </c>
      <c r="H52" s="1">
        <v>20.34</v>
      </c>
      <c r="I52" s="1">
        <v>1.12</v>
      </c>
      <c r="J52" s="1">
        <v>1.12</v>
      </c>
      <c r="K52" s="1">
        <v>20.96</v>
      </c>
      <c r="L52" s="1">
        <v>140.55</v>
      </c>
      <c r="M52" s="1">
        <v>1.12</v>
      </c>
      <c r="N52" s="1">
        <v>1.12</v>
      </c>
      <c r="O52" s="1">
        <v>1.12</v>
      </c>
    </row>
    <row r="53" spans="1:15" ht="12.75">
      <c r="A53" t="str">
        <f>"4324901"</f>
        <v>4324901</v>
      </c>
      <c r="B53" t="s">
        <v>45</v>
      </c>
      <c r="C53" t="str">
        <f t="shared" si="1"/>
        <v>07/01/01</v>
      </c>
      <c r="D53" s="1">
        <v>166.22</v>
      </c>
      <c r="E53" s="1">
        <v>93.47</v>
      </c>
      <c r="F53" s="1">
        <v>89.03</v>
      </c>
      <c r="G53" s="1">
        <v>70.62</v>
      </c>
      <c r="H53" s="1">
        <v>23.06</v>
      </c>
      <c r="I53" s="1">
        <v>16.76</v>
      </c>
      <c r="J53" s="1">
        <v>12.52</v>
      </c>
      <c r="K53" s="1">
        <v>23.6</v>
      </c>
      <c r="L53" s="1">
        <v>78.53</v>
      </c>
      <c r="M53" s="1">
        <v>30.94</v>
      </c>
      <c r="N53" s="1">
        <v>44.7</v>
      </c>
      <c r="O53" s="1">
        <v>44.7</v>
      </c>
    </row>
    <row r="54" spans="1:15" ht="12.75">
      <c r="A54" t="str">
        <f>"4329900"</f>
        <v>4329900</v>
      </c>
      <c r="B54" t="s">
        <v>46</v>
      </c>
      <c r="C54" t="str">
        <f t="shared" si="1"/>
        <v>07/01/01</v>
      </c>
      <c r="D54" s="1">
        <v>153.05</v>
      </c>
      <c r="E54" s="1">
        <v>109.36</v>
      </c>
      <c r="F54" s="1">
        <v>87.38</v>
      </c>
      <c r="G54" s="1">
        <v>102.45</v>
      </c>
      <c r="H54" s="1">
        <v>21.25</v>
      </c>
      <c r="I54" s="1">
        <v>15.1</v>
      </c>
      <c r="J54" s="1">
        <v>15.1</v>
      </c>
      <c r="K54" s="1">
        <v>21.89</v>
      </c>
      <c r="L54" s="1">
        <v>146.77</v>
      </c>
      <c r="M54" s="1">
        <v>114.79</v>
      </c>
      <c r="N54" s="1">
        <v>55.87</v>
      </c>
      <c r="O54" s="1">
        <v>55.87</v>
      </c>
    </row>
    <row r="55" spans="1:15" ht="12.75">
      <c r="A55" t="str">
        <f>"4423901"</f>
        <v>4423901</v>
      </c>
      <c r="B55" t="s">
        <v>47</v>
      </c>
      <c r="C55" t="str">
        <f t="shared" si="1"/>
        <v>07/01/01</v>
      </c>
      <c r="D55" s="1">
        <v>126.97</v>
      </c>
      <c r="E55" s="1">
        <v>91.12</v>
      </c>
      <c r="F55" s="1">
        <v>52.19</v>
      </c>
      <c r="G55" s="1">
        <v>93.54</v>
      </c>
      <c r="H55" s="1">
        <v>35.8</v>
      </c>
      <c r="I55" s="1">
        <v>16.36</v>
      </c>
      <c r="J55" s="1">
        <v>28.58</v>
      </c>
      <c r="K55" s="1">
        <v>33.15</v>
      </c>
      <c r="L55" s="1">
        <v>121.31</v>
      </c>
      <c r="M55" s="1">
        <v>103.49</v>
      </c>
      <c r="N55" s="1">
        <v>32.63</v>
      </c>
      <c r="O55" s="1">
        <v>52.19</v>
      </c>
    </row>
    <row r="56" spans="1:15" ht="12.75">
      <c r="A56" t="str">
        <f>"4501901"</f>
        <v>4501901</v>
      </c>
      <c r="B56" t="s">
        <v>48</v>
      </c>
      <c r="C56" t="str">
        <f t="shared" si="1"/>
        <v>07/01/01</v>
      </c>
      <c r="D56" s="1">
        <v>130.2</v>
      </c>
      <c r="E56" s="1">
        <v>92.43</v>
      </c>
      <c r="F56" s="1">
        <v>67.42</v>
      </c>
      <c r="G56" s="1">
        <v>60.9</v>
      </c>
      <c r="H56" s="1">
        <v>36.71</v>
      </c>
      <c r="I56" s="1">
        <v>15.77</v>
      </c>
      <c r="J56" s="1">
        <v>20.66</v>
      </c>
      <c r="K56" s="1">
        <v>33.99</v>
      </c>
      <c r="L56" s="1">
        <v>93.9</v>
      </c>
      <c r="M56" s="1">
        <v>88.62</v>
      </c>
      <c r="N56" s="1">
        <v>98.42</v>
      </c>
      <c r="O56" s="1">
        <v>96.17</v>
      </c>
    </row>
    <row r="57" spans="1:15" ht="12.75">
      <c r="A57" t="str">
        <f>"4601901"</f>
        <v>4601901</v>
      </c>
      <c r="B57" t="s">
        <v>49</v>
      </c>
      <c r="C57" t="str">
        <f t="shared" si="1"/>
        <v>07/01/01</v>
      </c>
      <c r="D57" s="1">
        <v>97.59</v>
      </c>
      <c r="E57" s="1">
        <v>97.99</v>
      </c>
      <c r="F57" s="1">
        <v>89.06</v>
      </c>
      <c r="G57" s="1">
        <v>93.46</v>
      </c>
      <c r="H57" s="1">
        <v>35.76</v>
      </c>
      <c r="I57" s="1">
        <v>34.65</v>
      </c>
      <c r="J57" s="1">
        <v>1.12</v>
      </c>
      <c r="K57" s="1">
        <v>33.13</v>
      </c>
      <c r="L57" s="1">
        <v>116.57</v>
      </c>
      <c r="M57" s="1">
        <v>73.45</v>
      </c>
      <c r="N57" s="1">
        <v>95.89</v>
      </c>
      <c r="O57" s="1">
        <v>1.12</v>
      </c>
    </row>
    <row r="58" spans="1:15" ht="12.75">
      <c r="A58" t="str">
        <f>"5022901"</f>
        <v>5022901</v>
      </c>
      <c r="B58" t="s">
        <v>50</v>
      </c>
      <c r="C58" t="str">
        <f t="shared" si="1"/>
        <v>07/01/01</v>
      </c>
      <c r="D58" s="1">
        <v>79.78</v>
      </c>
      <c r="E58" s="1">
        <v>81.21</v>
      </c>
      <c r="F58" s="1">
        <v>61.46</v>
      </c>
      <c r="G58" s="1">
        <v>65.91</v>
      </c>
      <c r="H58" s="1">
        <v>34.86</v>
      </c>
      <c r="I58" s="1">
        <v>30.68</v>
      </c>
      <c r="J58" s="1">
        <v>16.76</v>
      </c>
      <c r="K58" s="1">
        <v>32.27</v>
      </c>
      <c r="L58" s="1">
        <v>30.08</v>
      </c>
      <c r="M58" s="1">
        <v>67.04</v>
      </c>
      <c r="N58" s="1">
        <v>72.63</v>
      </c>
      <c r="O58" s="1">
        <v>75.99</v>
      </c>
    </row>
    <row r="59" spans="1:15" ht="12.75">
      <c r="A59" t="str">
        <f>"5101900"</f>
        <v>5101900</v>
      </c>
      <c r="B59" t="s">
        <v>51</v>
      </c>
      <c r="C59" t="str">
        <f t="shared" si="1"/>
        <v>07/01/01</v>
      </c>
      <c r="D59" s="1">
        <v>159.88</v>
      </c>
      <c r="E59" s="1">
        <v>92.88</v>
      </c>
      <c r="F59" s="1">
        <v>14.58</v>
      </c>
      <c r="G59" s="1">
        <v>95.49</v>
      </c>
      <c r="H59" s="1">
        <v>21.82</v>
      </c>
      <c r="I59" s="1">
        <v>21.96</v>
      </c>
      <c r="J59" s="1">
        <v>14.14</v>
      </c>
      <c r="K59" s="1">
        <v>23.05</v>
      </c>
      <c r="L59" s="1">
        <v>108.52</v>
      </c>
      <c r="M59" s="1">
        <v>124.66</v>
      </c>
      <c r="N59" s="1">
        <v>53.63</v>
      </c>
      <c r="O59" s="1">
        <v>88.58</v>
      </c>
    </row>
    <row r="60" spans="1:15" ht="12.75">
      <c r="A60" t="str">
        <f>"5123900"</f>
        <v>5123900</v>
      </c>
      <c r="B60" t="s">
        <v>52</v>
      </c>
      <c r="C60" t="str">
        <f t="shared" si="1"/>
        <v>07/01/01</v>
      </c>
      <c r="D60" s="1">
        <v>144.49</v>
      </c>
      <c r="E60" s="1">
        <v>66.35</v>
      </c>
      <c r="F60" s="1">
        <v>67.04</v>
      </c>
      <c r="G60" s="1">
        <v>55.87</v>
      </c>
      <c r="H60" s="1">
        <v>20.04</v>
      </c>
      <c r="I60" s="1">
        <v>14.53</v>
      </c>
      <c r="J60" s="1">
        <v>14.53</v>
      </c>
      <c r="K60" s="1">
        <v>20.66</v>
      </c>
      <c r="L60" s="1">
        <v>138.55</v>
      </c>
      <c r="M60" s="1">
        <v>55.87</v>
      </c>
      <c r="N60" s="1">
        <v>67.04</v>
      </c>
      <c r="O60" s="1">
        <v>67.04</v>
      </c>
    </row>
    <row r="61" spans="1:15" ht="12.75">
      <c r="A61" t="str">
        <f>"5154901"</f>
        <v>5154901</v>
      </c>
      <c r="B61" t="s">
        <v>53</v>
      </c>
      <c r="C61" t="str">
        <f t="shared" si="1"/>
        <v>07/01/01</v>
      </c>
      <c r="D61" s="1">
        <v>164.53</v>
      </c>
      <c r="E61" s="1">
        <v>97.23</v>
      </c>
      <c r="F61" s="1">
        <v>57.71</v>
      </c>
      <c r="G61" s="1">
        <v>66.51</v>
      </c>
      <c r="H61" s="1">
        <v>22.84</v>
      </c>
      <c r="I61" s="1">
        <v>16.12</v>
      </c>
      <c r="J61" s="1">
        <v>13.98</v>
      </c>
      <c r="K61" s="1">
        <v>19.88</v>
      </c>
      <c r="L61" s="1">
        <v>85.49</v>
      </c>
      <c r="M61" s="1">
        <v>37.56</v>
      </c>
      <c r="N61" s="1">
        <v>72.63</v>
      </c>
      <c r="O61" s="1">
        <v>72.63</v>
      </c>
    </row>
    <row r="62" spans="1:15" ht="12.75">
      <c r="A62" t="str">
        <f>"5154902"</f>
        <v>5154902</v>
      </c>
      <c r="B62" t="s">
        <v>54</v>
      </c>
      <c r="C62" t="str">
        <f t="shared" si="1"/>
        <v>07/01/01</v>
      </c>
      <c r="D62" s="1">
        <v>133.8</v>
      </c>
      <c r="E62" s="1">
        <v>95.6</v>
      </c>
      <c r="F62" s="1">
        <v>70.68</v>
      </c>
      <c r="G62" s="1">
        <v>89.55</v>
      </c>
      <c r="H62" s="1">
        <v>18.56</v>
      </c>
      <c r="I62" s="1">
        <v>13.05</v>
      </c>
      <c r="J62" s="1">
        <v>13.05</v>
      </c>
      <c r="K62" s="1">
        <v>19.13</v>
      </c>
      <c r="L62" s="1">
        <v>128.32</v>
      </c>
      <c r="M62" s="1">
        <v>100.35</v>
      </c>
      <c r="N62" s="1">
        <v>81.56</v>
      </c>
      <c r="O62" s="1">
        <v>76.11</v>
      </c>
    </row>
    <row r="63" spans="1:15" ht="12.75">
      <c r="A63" t="str">
        <f>"5157902"</f>
        <v>5157902</v>
      </c>
      <c r="B63" t="s">
        <v>55</v>
      </c>
      <c r="C63" t="str">
        <f t="shared" si="1"/>
        <v>07/01/01</v>
      </c>
      <c r="D63" s="1">
        <v>162.24</v>
      </c>
      <c r="E63" s="1">
        <v>94.39</v>
      </c>
      <c r="F63" s="1">
        <v>67.04</v>
      </c>
      <c r="G63" s="1">
        <v>97.89</v>
      </c>
      <c r="H63" s="1">
        <v>22.51</v>
      </c>
      <c r="I63" s="1">
        <v>13.02</v>
      </c>
      <c r="J63" s="1">
        <v>13.02</v>
      </c>
      <c r="K63" s="1">
        <v>23.21</v>
      </c>
      <c r="L63" s="1">
        <v>125.67</v>
      </c>
      <c r="M63" s="1">
        <v>86.53</v>
      </c>
      <c r="N63" s="1">
        <v>42.46</v>
      </c>
      <c r="O63" s="1">
        <v>46.93</v>
      </c>
    </row>
    <row r="64" spans="1:15" ht="12.75">
      <c r="A64" t="str">
        <f>"5157903"</f>
        <v>5157903</v>
      </c>
      <c r="B64" t="s">
        <v>56</v>
      </c>
      <c r="C64" t="str">
        <f t="shared" si="1"/>
        <v>07/01/01</v>
      </c>
      <c r="D64" s="1">
        <v>127.05</v>
      </c>
      <c r="E64" s="1">
        <v>108.7</v>
      </c>
      <c r="F64" s="1">
        <v>109.57</v>
      </c>
      <c r="G64" s="1">
        <v>107.79</v>
      </c>
      <c r="H64" s="1">
        <v>22.34</v>
      </c>
      <c r="I64" s="1">
        <v>15.09</v>
      </c>
      <c r="J64" s="1">
        <v>27.91</v>
      </c>
      <c r="K64" s="1">
        <v>23.04</v>
      </c>
      <c r="L64" s="1">
        <v>106.75</v>
      </c>
      <c r="M64" s="1">
        <v>120.78</v>
      </c>
      <c r="N64" s="1">
        <v>68.16</v>
      </c>
      <c r="O64" s="1">
        <v>68.16</v>
      </c>
    </row>
    <row r="65" spans="1:15" ht="12.75">
      <c r="A65" t="str">
        <f>"5157904"</f>
        <v>5157904</v>
      </c>
      <c r="B65" t="s">
        <v>57</v>
      </c>
      <c r="C65" t="str">
        <f t="shared" si="1"/>
        <v>07/01/01</v>
      </c>
      <c r="D65" s="1">
        <v>137.87</v>
      </c>
      <c r="E65" s="1">
        <v>90.64</v>
      </c>
      <c r="F65" s="1">
        <v>98.67</v>
      </c>
      <c r="G65" s="1">
        <v>91.52</v>
      </c>
      <c r="H65" s="1">
        <v>23.06</v>
      </c>
      <c r="I65" s="1">
        <v>14.53</v>
      </c>
      <c r="J65" s="1">
        <v>13.12</v>
      </c>
      <c r="K65" s="1">
        <v>23.78</v>
      </c>
      <c r="L65" s="1">
        <v>87.69</v>
      </c>
      <c r="M65" s="1">
        <v>87.48</v>
      </c>
      <c r="N65" s="1">
        <v>49.49</v>
      </c>
      <c r="O65" s="1">
        <v>50.28</v>
      </c>
    </row>
    <row r="66" spans="1:15" ht="12.75">
      <c r="A66" t="str">
        <f>"5220900"</f>
        <v>5220900</v>
      </c>
      <c r="B66" t="s">
        <v>58</v>
      </c>
      <c r="C66" t="str">
        <f t="shared" si="1"/>
        <v>07/01/01</v>
      </c>
      <c r="D66" s="1">
        <v>130.24</v>
      </c>
      <c r="E66" s="1">
        <v>100.61</v>
      </c>
      <c r="F66" s="1">
        <v>108.44</v>
      </c>
      <c r="G66" s="1">
        <v>95.96</v>
      </c>
      <c r="H66" s="1">
        <v>36.73</v>
      </c>
      <c r="I66" s="1">
        <v>11.17</v>
      </c>
      <c r="J66" s="1">
        <v>11.17</v>
      </c>
      <c r="K66" s="1">
        <v>29.62</v>
      </c>
      <c r="L66" s="1">
        <v>92.8</v>
      </c>
      <c r="M66" s="1">
        <v>106.16</v>
      </c>
      <c r="N66" s="1">
        <v>55.87</v>
      </c>
      <c r="O66" s="1">
        <v>89.4</v>
      </c>
    </row>
    <row r="67" spans="1:15" ht="12.75">
      <c r="A67" t="str">
        <f>"5320901"</f>
        <v>5320901</v>
      </c>
      <c r="B67" t="s">
        <v>59</v>
      </c>
      <c r="C67" t="str">
        <f t="shared" si="1"/>
        <v>07/01/01</v>
      </c>
      <c r="D67" s="1">
        <v>112.6</v>
      </c>
      <c r="E67" s="1">
        <v>86.99</v>
      </c>
      <c r="F67" s="1">
        <v>93.76</v>
      </c>
      <c r="G67" s="1">
        <v>82.96</v>
      </c>
      <c r="H67" s="1">
        <v>31.75</v>
      </c>
      <c r="I67" s="1">
        <v>15.77</v>
      </c>
      <c r="J67" s="1">
        <v>25.34</v>
      </c>
      <c r="K67" s="1">
        <v>29.4</v>
      </c>
      <c r="L67" s="1">
        <v>107.59</v>
      </c>
      <c r="M67" s="1">
        <v>54.37</v>
      </c>
      <c r="N67" s="1">
        <v>60.9</v>
      </c>
      <c r="O67" s="1">
        <v>70.68</v>
      </c>
    </row>
    <row r="68" spans="1:15" ht="12.75">
      <c r="A68" t="str">
        <f>"5401901"</f>
        <v>5401901</v>
      </c>
      <c r="B68" t="s">
        <v>60</v>
      </c>
      <c r="C68" t="str">
        <f t="shared" si="1"/>
        <v>07/01/01</v>
      </c>
      <c r="D68" s="1">
        <v>104.95</v>
      </c>
      <c r="E68" s="1">
        <v>81.08</v>
      </c>
      <c r="F68" s="1">
        <v>87.38</v>
      </c>
      <c r="G68" s="1">
        <v>77.32</v>
      </c>
      <c r="H68" s="1">
        <v>29.59</v>
      </c>
      <c r="I68" s="1">
        <v>15.72</v>
      </c>
      <c r="J68" s="1">
        <v>23.62</v>
      </c>
      <c r="K68" s="1">
        <v>27.41</v>
      </c>
      <c r="L68" s="1">
        <v>100.27</v>
      </c>
      <c r="M68" s="1">
        <v>106.29</v>
      </c>
      <c r="N68" s="1">
        <v>39.11</v>
      </c>
      <c r="O68" s="1">
        <v>94.73</v>
      </c>
    </row>
    <row r="69" spans="1:15" ht="12.75">
      <c r="A69" t="str">
        <f>"5501901"</f>
        <v>5501901</v>
      </c>
      <c r="B69" t="s">
        <v>61</v>
      </c>
      <c r="C69" t="str">
        <f t="shared" si="1"/>
        <v>07/01/01</v>
      </c>
      <c r="D69" s="1">
        <v>139.35</v>
      </c>
      <c r="E69" s="1">
        <v>93.58</v>
      </c>
      <c r="F69" s="1">
        <v>113.05</v>
      </c>
      <c r="G69" s="1">
        <v>89.26</v>
      </c>
      <c r="H69" s="1">
        <v>39.31</v>
      </c>
      <c r="I69" s="1">
        <v>16.21</v>
      </c>
      <c r="J69" s="1">
        <v>12.4</v>
      </c>
      <c r="K69" s="1">
        <v>24.26</v>
      </c>
      <c r="L69" s="1">
        <v>89.26</v>
      </c>
      <c r="M69" s="1">
        <v>86.86</v>
      </c>
      <c r="N69" s="1">
        <v>83.81</v>
      </c>
      <c r="O69" s="1">
        <v>53.63</v>
      </c>
    </row>
    <row r="70" spans="1:15" ht="12.75">
      <c r="A70" t="str">
        <f>"5522901"</f>
        <v>5522901</v>
      </c>
      <c r="B70" t="s">
        <v>62</v>
      </c>
      <c r="C70" t="str">
        <f t="shared" si="1"/>
        <v>07/01/01</v>
      </c>
      <c r="D70" s="1">
        <v>104.4</v>
      </c>
      <c r="E70" s="1">
        <v>102.76</v>
      </c>
      <c r="F70" s="1">
        <v>1.12</v>
      </c>
      <c r="G70" s="1">
        <v>96.95</v>
      </c>
      <c r="H70" s="1">
        <v>30.11</v>
      </c>
      <c r="I70" s="1">
        <v>1.12</v>
      </c>
      <c r="J70" s="1">
        <v>1.12</v>
      </c>
      <c r="K70" s="1">
        <v>26.45</v>
      </c>
      <c r="L70" s="1">
        <v>71.88</v>
      </c>
      <c r="M70" s="1">
        <v>1.12</v>
      </c>
      <c r="N70" s="1">
        <v>1.12</v>
      </c>
      <c r="O70" s="1">
        <v>1.12</v>
      </c>
    </row>
    <row r="71" spans="1:15" ht="12.75">
      <c r="A71" t="str">
        <f>"5556901"</f>
        <v>5556901</v>
      </c>
      <c r="B71" t="s">
        <v>63</v>
      </c>
      <c r="C71" t="str">
        <f t="shared" si="1"/>
        <v>07/01/01</v>
      </c>
      <c r="D71" s="1">
        <v>121.58</v>
      </c>
      <c r="E71" s="1">
        <v>96.06</v>
      </c>
      <c r="F71" s="1">
        <v>25.78</v>
      </c>
      <c r="G71" s="1">
        <v>100.41</v>
      </c>
      <c r="H71" s="1">
        <v>33.18</v>
      </c>
      <c r="I71" s="1">
        <v>16.48</v>
      </c>
      <c r="J71" s="1">
        <v>16.48</v>
      </c>
      <c r="K71" s="1">
        <v>22</v>
      </c>
      <c r="L71" s="1">
        <v>125.39</v>
      </c>
      <c r="M71" s="1">
        <v>88.56</v>
      </c>
      <c r="N71" s="1">
        <v>44.7</v>
      </c>
      <c r="O71" s="1">
        <v>67.04</v>
      </c>
    </row>
    <row r="72" spans="1:15" ht="12.75">
      <c r="A72" t="str">
        <f>"5620901"</f>
        <v>5620901</v>
      </c>
      <c r="B72" t="s">
        <v>64</v>
      </c>
      <c r="C72" t="str">
        <f aca="true" t="shared" si="2" ref="C72:C106">"07/01/01"</f>
        <v>07/01/01</v>
      </c>
      <c r="D72" s="1">
        <v>129.57</v>
      </c>
      <c r="E72" s="1">
        <v>87.11</v>
      </c>
      <c r="F72" s="1">
        <v>107.84</v>
      </c>
      <c r="G72" s="1">
        <v>76.25</v>
      </c>
      <c r="H72" s="1">
        <v>36.53</v>
      </c>
      <c r="I72" s="1">
        <v>26.37</v>
      </c>
      <c r="J72" s="1">
        <v>26.37</v>
      </c>
      <c r="K72" s="1">
        <v>33.82</v>
      </c>
      <c r="L72" s="1">
        <v>95.02</v>
      </c>
      <c r="M72" s="1">
        <v>69.06</v>
      </c>
      <c r="N72" s="1">
        <v>92.01</v>
      </c>
      <c r="O72" s="1">
        <v>55.87</v>
      </c>
    </row>
    <row r="73" spans="1:15" ht="12.75">
      <c r="A73" t="str">
        <f>"5726901"</f>
        <v>5726901</v>
      </c>
      <c r="B73" t="s">
        <v>65</v>
      </c>
      <c r="C73" t="str">
        <f t="shared" si="2"/>
        <v>07/01/01</v>
      </c>
      <c r="D73" s="1">
        <v>93.47</v>
      </c>
      <c r="E73" s="1">
        <v>86.17</v>
      </c>
      <c r="F73" s="1">
        <v>96.02</v>
      </c>
      <c r="G73" s="1">
        <v>91.23</v>
      </c>
      <c r="H73" s="1">
        <v>36.12</v>
      </c>
      <c r="I73" s="1">
        <v>20.12</v>
      </c>
      <c r="J73" s="1">
        <v>20.12</v>
      </c>
      <c r="K73" s="1">
        <v>33.44</v>
      </c>
      <c r="L73" s="1">
        <v>117.57</v>
      </c>
      <c r="M73" s="1">
        <v>88.32</v>
      </c>
      <c r="N73" s="1">
        <v>92</v>
      </c>
      <c r="O73" s="1">
        <v>89.4</v>
      </c>
    </row>
    <row r="74" spans="1:15" ht="12.75">
      <c r="A74" t="str">
        <f>"5903900"</f>
        <v>5903900</v>
      </c>
      <c r="B74" t="s">
        <v>66</v>
      </c>
      <c r="C74" t="str">
        <f t="shared" si="2"/>
        <v>07/01/01</v>
      </c>
      <c r="D74" s="1">
        <v>123.15</v>
      </c>
      <c r="E74" s="1">
        <v>96.74</v>
      </c>
      <c r="F74" s="1">
        <v>69.28</v>
      </c>
      <c r="G74" s="1">
        <v>87.28</v>
      </c>
      <c r="H74" s="1">
        <v>19.65</v>
      </c>
      <c r="I74" s="1">
        <v>15.09</v>
      </c>
      <c r="J74" s="1">
        <v>15.09</v>
      </c>
      <c r="K74" s="1">
        <v>19.05</v>
      </c>
      <c r="L74" s="1">
        <v>159.4</v>
      </c>
      <c r="M74" s="1">
        <v>90.84</v>
      </c>
      <c r="N74" s="1">
        <v>83.81</v>
      </c>
      <c r="O74" s="1">
        <v>83.81</v>
      </c>
    </row>
    <row r="75" spans="1:15" ht="12.75">
      <c r="A75" t="str">
        <f>"5904901"</f>
        <v>5904901</v>
      </c>
      <c r="B75" t="s">
        <v>67</v>
      </c>
      <c r="C75" t="str">
        <f t="shared" si="2"/>
        <v>07/01/01</v>
      </c>
      <c r="D75" s="1">
        <v>157.57</v>
      </c>
      <c r="E75" s="1">
        <v>100.26</v>
      </c>
      <c r="F75" s="1">
        <v>104.91</v>
      </c>
      <c r="G75" s="1">
        <v>101.35</v>
      </c>
      <c r="H75" s="1">
        <v>21.49</v>
      </c>
      <c r="I75" s="1">
        <v>12.57</v>
      </c>
      <c r="J75" s="1">
        <v>12.57</v>
      </c>
      <c r="K75" s="1">
        <v>22.54</v>
      </c>
      <c r="L75" s="1">
        <v>99.65</v>
      </c>
      <c r="M75" s="1">
        <v>87.15</v>
      </c>
      <c r="N75" s="1">
        <v>71.51</v>
      </c>
      <c r="O75" s="1">
        <v>71.51</v>
      </c>
    </row>
    <row r="76" spans="1:15" ht="12.75">
      <c r="A76" t="str">
        <f>"5905900"</f>
        <v>5905900</v>
      </c>
      <c r="B76" t="s">
        <v>68</v>
      </c>
      <c r="C76" t="str">
        <f t="shared" si="2"/>
        <v>07/01/01</v>
      </c>
      <c r="D76" s="1">
        <v>108.91</v>
      </c>
      <c r="E76" s="1">
        <v>118.74</v>
      </c>
      <c r="F76" s="1">
        <v>83.81</v>
      </c>
      <c r="G76" s="1">
        <v>111.25</v>
      </c>
      <c r="H76" s="1">
        <v>23.06</v>
      </c>
      <c r="I76" s="1">
        <v>12.83</v>
      </c>
      <c r="J76" s="1">
        <v>12.83</v>
      </c>
      <c r="K76" s="1">
        <v>23.78</v>
      </c>
      <c r="L76" s="1">
        <v>159.4</v>
      </c>
      <c r="M76" s="1">
        <v>50.28</v>
      </c>
      <c r="N76" s="1">
        <v>69.05</v>
      </c>
      <c r="O76" s="1">
        <v>41.87</v>
      </c>
    </row>
    <row r="77" spans="1:15" ht="12.75">
      <c r="A77" t="str">
        <f>"5905901"</f>
        <v>5905901</v>
      </c>
      <c r="B77" t="s">
        <v>69</v>
      </c>
      <c r="C77" t="str">
        <f t="shared" si="2"/>
        <v>07/01/01</v>
      </c>
      <c r="D77" s="1">
        <v>166.22</v>
      </c>
      <c r="E77" s="1">
        <v>110.8</v>
      </c>
      <c r="F77" s="1">
        <v>95.3</v>
      </c>
      <c r="G77" s="1">
        <v>111.25</v>
      </c>
      <c r="H77" s="1">
        <v>23.06</v>
      </c>
      <c r="I77" s="1">
        <v>15.09</v>
      </c>
      <c r="J77" s="1">
        <v>15.09</v>
      </c>
      <c r="K77" s="1">
        <v>22.81</v>
      </c>
      <c r="L77" s="1">
        <v>159.4</v>
      </c>
      <c r="M77" s="1">
        <v>108.82</v>
      </c>
      <c r="N77" s="1">
        <v>83.81</v>
      </c>
      <c r="O77" s="1">
        <v>72.63</v>
      </c>
    </row>
    <row r="78" spans="1:15" ht="12.75">
      <c r="A78" t="str">
        <f>"5907902"</f>
        <v>5907902</v>
      </c>
      <c r="B78" t="s">
        <v>70</v>
      </c>
      <c r="C78" t="str">
        <f t="shared" si="2"/>
        <v>07/01/01</v>
      </c>
      <c r="D78" s="1">
        <v>146.04</v>
      </c>
      <c r="E78" s="1">
        <v>96.31</v>
      </c>
      <c r="F78" s="1">
        <v>83.81</v>
      </c>
      <c r="G78" s="1">
        <v>37.49</v>
      </c>
      <c r="H78" s="1">
        <v>22.47</v>
      </c>
      <c r="I78" s="1">
        <v>14.53</v>
      </c>
      <c r="J78" s="1">
        <v>14.53</v>
      </c>
      <c r="K78" s="1">
        <v>21.38</v>
      </c>
      <c r="L78" s="1">
        <v>149.71</v>
      </c>
      <c r="M78" s="1">
        <v>103.57</v>
      </c>
      <c r="N78" s="1">
        <v>83.81</v>
      </c>
      <c r="O78" s="1">
        <v>48.05</v>
      </c>
    </row>
    <row r="79" spans="1:15" ht="12.75">
      <c r="A79" t="str">
        <f>"5925901"</f>
        <v>5925901</v>
      </c>
      <c r="B79" t="s">
        <v>71</v>
      </c>
      <c r="C79" t="str">
        <f t="shared" si="2"/>
        <v>07/01/01</v>
      </c>
      <c r="D79" s="1">
        <v>137.22</v>
      </c>
      <c r="E79" s="1">
        <v>92.02</v>
      </c>
      <c r="F79" s="1">
        <v>92.95</v>
      </c>
      <c r="G79" s="1">
        <v>92.66</v>
      </c>
      <c r="H79" s="1">
        <v>22.63</v>
      </c>
      <c r="I79" s="1">
        <v>14.53</v>
      </c>
      <c r="J79" s="1">
        <v>14.53</v>
      </c>
      <c r="K79" s="1">
        <v>22.2</v>
      </c>
      <c r="L79" s="1">
        <v>78.39</v>
      </c>
      <c r="M79" s="1">
        <v>98.47</v>
      </c>
      <c r="N79" s="1">
        <v>94.98</v>
      </c>
      <c r="O79" s="1">
        <v>88.58</v>
      </c>
    </row>
    <row r="80" spans="1:15" ht="12.75">
      <c r="A80" t="str">
        <f>"7000901"</f>
        <v>7000901</v>
      </c>
      <c r="B80" t="s">
        <v>72</v>
      </c>
      <c r="C80" t="str">
        <f t="shared" si="2"/>
        <v>07/01/01</v>
      </c>
      <c r="D80" s="1">
        <v>161.06</v>
      </c>
      <c r="E80" s="1">
        <v>115.06</v>
      </c>
      <c r="F80" s="1">
        <v>112.52</v>
      </c>
      <c r="G80" s="1">
        <v>103.51</v>
      </c>
      <c r="H80" s="1">
        <v>22.36</v>
      </c>
      <c r="I80" s="1">
        <v>21.29</v>
      </c>
      <c r="J80" s="1">
        <v>23.67</v>
      </c>
      <c r="K80" s="1">
        <v>22.47</v>
      </c>
      <c r="L80" s="1">
        <v>150.68</v>
      </c>
      <c r="M80" s="1">
        <v>116.05</v>
      </c>
      <c r="N80" s="1">
        <v>87.06</v>
      </c>
      <c r="O80" s="1">
        <v>86.27</v>
      </c>
    </row>
    <row r="81" spans="1:15" ht="12.75">
      <c r="A81" t="str">
        <f>"7000902"</f>
        <v>7000902</v>
      </c>
      <c r="B81" t="s">
        <v>73</v>
      </c>
      <c r="C81" t="str">
        <f t="shared" si="2"/>
        <v>07/01/01</v>
      </c>
      <c r="D81" s="1">
        <v>159.4</v>
      </c>
      <c r="E81" s="1">
        <v>101.01</v>
      </c>
      <c r="F81" s="1">
        <v>69.64</v>
      </c>
      <c r="G81" s="1">
        <v>106.69</v>
      </c>
      <c r="H81" s="1">
        <v>20.87</v>
      </c>
      <c r="I81" s="1">
        <v>14.09</v>
      </c>
      <c r="J81" s="1">
        <v>14.09</v>
      </c>
      <c r="K81" s="1">
        <v>20.77</v>
      </c>
      <c r="L81" s="1">
        <v>152.86</v>
      </c>
      <c r="M81" s="1">
        <v>119.55</v>
      </c>
      <c r="N81" s="1">
        <v>69.64</v>
      </c>
      <c r="O81" s="1">
        <v>69.64</v>
      </c>
    </row>
    <row r="82" spans="1:15" ht="12.75">
      <c r="A82" t="str">
        <f>"7000903"</f>
        <v>7000903</v>
      </c>
      <c r="B82" t="s">
        <v>74</v>
      </c>
      <c r="C82" t="str">
        <f t="shared" si="2"/>
        <v>07/01/01</v>
      </c>
      <c r="D82" s="1">
        <v>161.88</v>
      </c>
      <c r="E82" s="1">
        <v>115.64</v>
      </c>
      <c r="F82" s="1">
        <v>110.15</v>
      </c>
      <c r="G82" s="1">
        <v>107.53</v>
      </c>
      <c r="H82" s="1">
        <v>20.2</v>
      </c>
      <c r="I82" s="1">
        <v>10.33</v>
      </c>
      <c r="J82" s="1">
        <v>10.33</v>
      </c>
      <c r="K82" s="1">
        <v>18.9</v>
      </c>
      <c r="L82" s="1">
        <v>155.23</v>
      </c>
      <c r="M82" s="1">
        <v>120.12</v>
      </c>
      <c r="N82" s="1">
        <v>104.91</v>
      </c>
      <c r="O82" s="1">
        <v>67.47</v>
      </c>
    </row>
    <row r="83" spans="1:15" ht="12.75">
      <c r="A83" t="str">
        <f>"7000904"</f>
        <v>7000904</v>
      </c>
      <c r="B83" t="s">
        <v>75</v>
      </c>
      <c r="C83" t="str">
        <f t="shared" si="2"/>
        <v>07/01/01</v>
      </c>
      <c r="D83" s="1">
        <v>161.88</v>
      </c>
      <c r="E83" s="1">
        <v>115.64</v>
      </c>
      <c r="F83" s="1">
        <v>113.09</v>
      </c>
      <c r="G83" s="1">
        <v>73.3</v>
      </c>
      <c r="H83" s="1">
        <v>22.46</v>
      </c>
      <c r="I83" s="1">
        <v>12.52</v>
      </c>
      <c r="J83" s="1">
        <v>12.52</v>
      </c>
      <c r="K83" s="1">
        <v>18.26</v>
      </c>
      <c r="L83" s="1">
        <v>110.5</v>
      </c>
      <c r="M83" s="1">
        <v>87.35</v>
      </c>
      <c r="N83" s="1">
        <v>90.76</v>
      </c>
      <c r="O83" s="1">
        <v>67.47</v>
      </c>
    </row>
    <row r="84" spans="1:15" ht="12.75">
      <c r="A84" t="str">
        <f>"7000905"</f>
        <v>7000905</v>
      </c>
      <c r="B84" t="s">
        <v>76</v>
      </c>
      <c r="C84" t="str">
        <f t="shared" si="2"/>
        <v>07/01/01</v>
      </c>
      <c r="D84" s="1">
        <v>109.83</v>
      </c>
      <c r="E84" s="1">
        <v>115.61</v>
      </c>
      <c r="F84" s="1">
        <v>70.73</v>
      </c>
      <c r="G84" s="1">
        <v>24.72</v>
      </c>
      <c r="H84" s="1">
        <v>20.83</v>
      </c>
      <c r="I84" s="1">
        <v>12.72</v>
      </c>
      <c r="J84" s="1">
        <v>11.21</v>
      </c>
      <c r="K84" s="1">
        <v>19.93</v>
      </c>
      <c r="L84" s="1">
        <v>155.23</v>
      </c>
      <c r="M84" s="1">
        <v>94.69</v>
      </c>
      <c r="N84" s="1">
        <v>70.73</v>
      </c>
      <c r="O84" s="1">
        <v>70.73</v>
      </c>
    </row>
    <row r="85" spans="1:15" ht="12.75">
      <c r="A85" t="str">
        <f>"7000907"</f>
        <v>7000907</v>
      </c>
      <c r="B85" t="s">
        <v>77</v>
      </c>
      <c r="C85" t="str">
        <f t="shared" si="2"/>
        <v>07/01/01</v>
      </c>
      <c r="D85" s="1">
        <v>155.16</v>
      </c>
      <c r="E85" s="1">
        <v>110.85</v>
      </c>
      <c r="F85" s="1">
        <v>108.4</v>
      </c>
      <c r="G85" s="1">
        <v>103.84</v>
      </c>
      <c r="H85" s="1">
        <v>20.17</v>
      </c>
      <c r="I85" s="1">
        <v>12.9</v>
      </c>
      <c r="J85" s="1">
        <v>30.3</v>
      </c>
      <c r="K85" s="1">
        <v>22.19</v>
      </c>
      <c r="L85" s="1">
        <v>148.79</v>
      </c>
      <c r="M85" s="1">
        <v>116.36</v>
      </c>
      <c r="N85" s="1">
        <v>104.91</v>
      </c>
      <c r="O85" s="1">
        <v>86.27</v>
      </c>
    </row>
    <row r="86" spans="1:15" ht="12.75">
      <c r="A86" t="str">
        <f>"7000908"</f>
        <v>7000908</v>
      </c>
      <c r="B86" t="s">
        <v>78</v>
      </c>
      <c r="C86" t="str">
        <f t="shared" si="2"/>
        <v>07/01/01</v>
      </c>
      <c r="D86" s="1">
        <v>118.99</v>
      </c>
      <c r="E86" s="1">
        <v>82.8</v>
      </c>
      <c r="F86" s="1">
        <v>98.62</v>
      </c>
      <c r="G86" s="1">
        <v>87.29</v>
      </c>
      <c r="H86" s="1">
        <v>22.04</v>
      </c>
      <c r="I86" s="1">
        <v>13.66</v>
      </c>
      <c r="J86" s="1">
        <v>11.25</v>
      </c>
      <c r="K86" s="1">
        <v>16.96</v>
      </c>
      <c r="L86" s="1">
        <v>131.37</v>
      </c>
      <c r="M86" s="1">
        <v>93.01</v>
      </c>
      <c r="N86" s="1">
        <v>54.41</v>
      </c>
      <c r="O86" s="1">
        <v>86.27</v>
      </c>
    </row>
    <row r="87" spans="1:15" ht="12.75">
      <c r="A87" t="str">
        <f>"7000909"</f>
        <v>7000909</v>
      </c>
      <c r="B87" t="s">
        <v>79</v>
      </c>
      <c r="C87" t="str">
        <f t="shared" si="2"/>
        <v>07/01/01</v>
      </c>
      <c r="D87" s="1">
        <v>150.89</v>
      </c>
      <c r="E87" s="1">
        <v>115.64</v>
      </c>
      <c r="F87" s="1">
        <v>113.09</v>
      </c>
      <c r="G87" s="1">
        <v>108.34</v>
      </c>
      <c r="H87" s="1">
        <v>22.46</v>
      </c>
      <c r="I87" s="1">
        <v>11.97</v>
      </c>
      <c r="J87" s="1">
        <v>19.59</v>
      </c>
      <c r="K87" s="1">
        <v>23.16</v>
      </c>
      <c r="L87" s="1">
        <v>155.23</v>
      </c>
      <c r="M87" s="1">
        <v>121.4</v>
      </c>
      <c r="N87" s="1">
        <v>38.09</v>
      </c>
      <c r="O87" s="1">
        <v>67.47</v>
      </c>
    </row>
    <row r="88" spans="1:15" ht="12.75">
      <c r="A88" t="str">
        <f>"7000911"</f>
        <v>7000911</v>
      </c>
      <c r="B88" t="s">
        <v>80</v>
      </c>
      <c r="C88" t="str">
        <f t="shared" si="2"/>
        <v>07/01/01</v>
      </c>
      <c r="D88" s="1">
        <v>132.05</v>
      </c>
      <c r="E88" s="1">
        <v>97.4</v>
      </c>
      <c r="F88" s="1">
        <v>67.47</v>
      </c>
      <c r="G88" s="1">
        <v>70.73</v>
      </c>
      <c r="H88" s="1">
        <v>18</v>
      </c>
      <c r="I88" s="1">
        <v>12.35</v>
      </c>
      <c r="J88" s="1">
        <v>12.35</v>
      </c>
      <c r="K88" s="1">
        <v>17.8</v>
      </c>
      <c r="L88" s="1">
        <v>103.39</v>
      </c>
      <c r="M88" s="1">
        <v>87.72</v>
      </c>
      <c r="N88" s="1">
        <v>67.47</v>
      </c>
      <c r="O88" s="1">
        <v>70.73</v>
      </c>
    </row>
    <row r="89" spans="1:15" ht="12.75">
      <c r="A89" t="str">
        <f>"7000912"</f>
        <v>7000912</v>
      </c>
      <c r="B89" t="s">
        <v>81</v>
      </c>
      <c r="C89" t="str">
        <f t="shared" si="2"/>
        <v>07/01/01</v>
      </c>
      <c r="D89" s="1">
        <v>108.08</v>
      </c>
      <c r="E89" s="1">
        <v>97.55</v>
      </c>
      <c r="F89" s="1">
        <v>70.73</v>
      </c>
      <c r="G89" s="1">
        <v>98.43</v>
      </c>
      <c r="H89" s="1">
        <v>17.98</v>
      </c>
      <c r="I89" s="1">
        <v>13.87</v>
      </c>
      <c r="J89" s="1">
        <v>13.87</v>
      </c>
      <c r="K89" s="1">
        <v>20.33</v>
      </c>
      <c r="L89" s="1">
        <v>110.98</v>
      </c>
      <c r="M89" s="1">
        <v>70.73</v>
      </c>
      <c r="N89" s="1">
        <v>70.73</v>
      </c>
      <c r="O89" s="1">
        <v>70.73</v>
      </c>
    </row>
    <row r="90" spans="1:15" ht="12.75">
      <c r="A90" t="str">
        <f>"7001903"</f>
        <v>7001903</v>
      </c>
      <c r="B90" t="s">
        <v>82</v>
      </c>
      <c r="C90" t="str">
        <f t="shared" si="2"/>
        <v>07/01/01</v>
      </c>
      <c r="D90" s="1">
        <v>125.41</v>
      </c>
      <c r="E90" s="1">
        <v>110.31</v>
      </c>
      <c r="F90" s="1">
        <v>65.29</v>
      </c>
      <c r="G90" s="1">
        <v>106.02</v>
      </c>
      <c r="H90" s="1">
        <v>21.99</v>
      </c>
      <c r="I90" s="1">
        <v>14.7</v>
      </c>
      <c r="J90" s="1">
        <v>20.88</v>
      </c>
      <c r="K90" s="1">
        <v>20.44</v>
      </c>
      <c r="L90" s="1">
        <v>103.24</v>
      </c>
      <c r="M90" s="1">
        <v>118.81</v>
      </c>
      <c r="N90" s="1">
        <v>65.29</v>
      </c>
      <c r="O90" s="1">
        <v>65.29</v>
      </c>
    </row>
    <row r="91" spans="1:15" ht="12.75">
      <c r="A91" t="str">
        <f>"7001904"</f>
        <v>7001904</v>
      </c>
      <c r="B91" t="s">
        <v>83</v>
      </c>
      <c r="C91" t="str">
        <f t="shared" si="2"/>
        <v>07/01/01</v>
      </c>
      <c r="D91" s="1">
        <v>113.51</v>
      </c>
      <c r="E91" s="1">
        <v>112.38</v>
      </c>
      <c r="F91" s="1">
        <v>66.93</v>
      </c>
      <c r="G91" s="1">
        <v>100.49</v>
      </c>
      <c r="H91" s="1">
        <v>18.56</v>
      </c>
      <c r="I91" s="1">
        <v>11.75</v>
      </c>
      <c r="J91" s="1">
        <v>11.21</v>
      </c>
      <c r="K91" s="1">
        <v>20.6</v>
      </c>
      <c r="L91" s="1">
        <v>144.04</v>
      </c>
      <c r="M91" s="1">
        <v>110.88</v>
      </c>
      <c r="N91" s="1">
        <v>91.91</v>
      </c>
      <c r="O91" s="1">
        <v>70.73</v>
      </c>
    </row>
    <row r="92" spans="1:15" ht="12.75">
      <c r="A92" t="str">
        <f>"7001907"</f>
        <v>7001907</v>
      </c>
      <c r="B92" t="s">
        <v>84</v>
      </c>
      <c r="C92" t="str">
        <f t="shared" si="2"/>
        <v>07/01/01</v>
      </c>
      <c r="D92" s="1">
        <v>151.25</v>
      </c>
      <c r="E92" s="1">
        <v>113.79</v>
      </c>
      <c r="F92" s="1">
        <v>70.73</v>
      </c>
      <c r="G92" s="1">
        <v>97.59</v>
      </c>
      <c r="H92" s="1">
        <v>18</v>
      </c>
      <c r="I92" s="1">
        <v>12.78</v>
      </c>
      <c r="J92" s="1">
        <v>18.7</v>
      </c>
      <c r="K92" s="1">
        <v>17.76</v>
      </c>
      <c r="L92" s="1">
        <v>155.23</v>
      </c>
      <c r="M92" s="1">
        <v>79.22</v>
      </c>
      <c r="N92" s="1">
        <v>98.13</v>
      </c>
      <c r="O92" s="1">
        <v>86.27</v>
      </c>
    </row>
    <row r="93" spans="1:15" ht="12.75">
      <c r="A93" t="str">
        <f>"7001908"</f>
        <v>7001908</v>
      </c>
      <c r="B93" t="s">
        <v>85</v>
      </c>
      <c r="C93" t="str">
        <f t="shared" si="2"/>
        <v>07/01/01</v>
      </c>
      <c r="D93" s="1">
        <v>110.42</v>
      </c>
      <c r="E93" s="1">
        <v>93.57</v>
      </c>
      <c r="F93" s="1">
        <v>105.44</v>
      </c>
      <c r="G93" s="1">
        <v>95.43</v>
      </c>
      <c r="H93" s="1">
        <v>15.93</v>
      </c>
      <c r="I93" s="1">
        <v>13.54</v>
      </c>
      <c r="J93" s="1">
        <v>30.43</v>
      </c>
      <c r="K93" s="1">
        <v>19.56</v>
      </c>
      <c r="L93" s="1">
        <v>143.67</v>
      </c>
      <c r="M93" s="1">
        <v>93.13</v>
      </c>
      <c r="N93" s="1">
        <v>93.46</v>
      </c>
      <c r="O93" s="1">
        <v>30.12</v>
      </c>
    </row>
    <row r="94" spans="1:15" ht="12.75">
      <c r="A94" t="str">
        <f>"7001909"</f>
        <v>7001909</v>
      </c>
      <c r="B94" t="s">
        <v>86</v>
      </c>
      <c r="C94" t="str">
        <f t="shared" si="2"/>
        <v>07/01/01</v>
      </c>
      <c r="D94" s="1">
        <v>123.47</v>
      </c>
      <c r="E94" s="1">
        <v>113.86</v>
      </c>
      <c r="F94" s="1">
        <v>65.29</v>
      </c>
      <c r="G94" s="1">
        <v>106.66</v>
      </c>
      <c r="H94" s="1">
        <v>22.11</v>
      </c>
      <c r="I94" s="1">
        <v>14.25</v>
      </c>
      <c r="J94" s="1">
        <v>14.25</v>
      </c>
      <c r="K94" s="1">
        <v>22.8</v>
      </c>
      <c r="L94" s="1">
        <v>107.35</v>
      </c>
      <c r="M94" s="1">
        <v>106.44</v>
      </c>
      <c r="N94" s="1">
        <v>65.29</v>
      </c>
      <c r="O94" s="1">
        <v>65.29</v>
      </c>
    </row>
    <row r="95" spans="1:15" ht="12.75">
      <c r="A95" t="str">
        <f>"7002903"</f>
        <v>7002903</v>
      </c>
      <c r="B95" t="s">
        <v>87</v>
      </c>
      <c r="C95" t="str">
        <f t="shared" si="2"/>
        <v>07/01/01</v>
      </c>
      <c r="D95" s="1">
        <v>161.88</v>
      </c>
      <c r="E95" s="1">
        <v>115.64</v>
      </c>
      <c r="F95" s="1">
        <v>107.14</v>
      </c>
      <c r="G95" s="1">
        <v>104.47</v>
      </c>
      <c r="H95" s="1">
        <v>19.22</v>
      </c>
      <c r="I95" s="1">
        <v>13.28</v>
      </c>
      <c r="J95" s="1">
        <v>13.28</v>
      </c>
      <c r="K95" s="1">
        <v>19.67</v>
      </c>
      <c r="L95" s="1">
        <v>155.23</v>
      </c>
      <c r="M95" s="1">
        <v>121.4</v>
      </c>
      <c r="N95" s="1">
        <v>54.41</v>
      </c>
      <c r="O95" s="1">
        <v>54.41</v>
      </c>
    </row>
    <row r="96" spans="1:15" ht="12.75">
      <c r="A96" t="str">
        <f>"7002905"</f>
        <v>7002905</v>
      </c>
      <c r="B96" t="s">
        <v>88</v>
      </c>
      <c r="C96" t="str">
        <f t="shared" si="2"/>
        <v>07/01/01</v>
      </c>
      <c r="D96" s="1">
        <v>104.79</v>
      </c>
      <c r="E96" s="1">
        <v>115.64</v>
      </c>
      <c r="F96" s="1">
        <v>113.09</v>
      </c>
      <c r="G96" s="1">
        <v>108.34</v>
      </c>
      <c r="H96" s="1">
        <v>21.88</v>
      </c>
      <c r="I96" s="1">
        <v>13.06</v>
      </c>
      <c r="J96" s="1">
        <v>13.06</v>
      </c>
      <c r="K96" s="1">
        <v>21.43</v>
      </c>
      <c r="L96" s="1">
        <v>96.45</v>
      </c>
      <c r="M96" s="1">
        <v>116.4</v>
      </c>
      <c r="N96" s="1">
        <v>81.62</v>
      </c>
      <c r="O96" s="1">
        <v>65.29</v>
      </c>
    </row>
    <row r="97" spans="1:15" ht="12.75">
      <c r="A97" t="str">
        <f>"7002907"</f>
        <v>7002907</v>
      </c>
      <c r="B97" t="s">
        <v>89</v>
      </c>
      <c r="C97" t="str">
        <f t="shared" si="2"/>
        <v>07/01/01</v>
      </c>
      <c r="D97" s="1">
        <v>158.26</v>
      </c>
      <c r="E97" s="1">
        <v>113.07</v>
      </c>
      <c r="F97" s="1">
        <v>110.56</v>
      </c>
      <c r="G97" s="1">
        <v>105.93</v>
      </c>
      <c r="H97" s="1">
        <v>1.09</v>
      </c>
      <c r="I97" s="1">
        <v>1.09</v>
      </c>
      <c r="J97" s="1">
        <v>1.09</v>
      </c>
      <c r="K97" s="1">
        <v>22.63</v>
      </c>
      <c r="L97" s="1">
        <v>151.77</v>
      </c>
      <c r="M97" s="1">
        <v>77.81</v>
      </c>
      <c r="N97" s="1">
        <v>1.09</v>
      </c>
      <c r="O97" s="1">
        <v>1.09</v>
      </c>
    </row>
    <row r="98" spans="1:15" ht="12.75">
      <c r="A98" t="str">
        <f>"7002910"</f>
        <v>7002910</v>
      </c>
      <c r="B98" t="s">
        <v>90</v>
      </c>
      <c r="C98" t="str">
        <f t="shared" si="2"/>
        <v>07/01/01</v>
      </c>
      <c r="D98" s="1">
        <v>138.48</v>
      </c>
      <c r="E98" s="1">
        <v>90.6</v>
      </c>
      <c r="F98" s="1">
        <v>70.73</v>
      </c>
      <c r="G98" s="1">
        <v>104.79</v>
      </c>
      <c r="H98" s="1">
        <v>20.37</v>
      </c>
      <c r="I98" s="1">
        <v>13.33</v>
      </c>
      <c r="J98" s="1">
        <v>22.14</v>
      </c>
      <c r="K98" s="1">
        <v>20.31</v>
      </c>
      <c r="L98" s="1">
        <v>84.9</v>
      </c>
      <c r="M98" s="1">
        <v>84.67</v>
      </c>
      <c r="N98" s="1">
        <v>81.62</v>
      </c>
      <c r="O98" s="1">
        <v>86.27</v>
      </c>
    </row>
    <row r="99" spans="1:15" ht="12.75">
      <c r="A99" t="str">
        <f>"7002911"</f>
        <v>7002911</v>
      </c>
      <c r="B99" t="s">
        <v>91</v>
      </c>
      <c r="C99" t="str">
        <f t="shared" si="2"/>
        <v>07/01/01</v>
      </c>
      <c r="D99" s="1">
        <v>134.59</v>
      </c>
      <c r="E99" s="1">
        <v>80.79</v>
      </c>
      <c r="F99" s="1">
        <v>70.14</v>
      </c>
      <c r="G99" s="1">
        <v>73.51</v>
      </c>
      <c r="H99" s="1">
        <v>20.11</v>
      </c>
      <c r="I99" s="1">
        <v>14.29</v>
      </c>
      <c r="J99" s="1">
        <v>22.26</v>
      </c>
      <c r="K99" s="1">
        <v>20.7</v>
      </c>
      <c r="L99" s="1">
        <v>114.16</v>
      </c>
      <c r="M99" s="1">
        <v>112.03</v>
      </c>
      <c r="N99" s="1">
        <v>70.73</v>
      </c>
      <c r="O99" s="1">
        <v>70.73</v>
      </c>
    </row>
    <row r="100" spans="1:15" ht="12.75">
      <c r="A100" t="str">
        <f>"7003901"</f>
        <v>7003901</v>
      </c>
      <c r="B100" t="s">
        <v>92</v>
      </c>
      <c r="C100" t="str">
        <f t="shared" si="2"/>
        <v>07/01/01</v>
      </c>
      <c r="D100" s="1">
        <v>144.2</v>
      </c>
      <c r="E100" s="1">
        <v>92.57</v>
      </c>
      <c r="F100" s="1">
        <v>102.52</v>
      </c>
      <c r="G100" s="1">
        <v>90.85</v>
      </c>
      <c r="H100" s="1">
        <v>19.9</v>
      </c>
      <c r="I100" s="1">
        <v>19.3</v>
      </c>
      <c r="J100" s="1">
        <v>13.48</v>
      </c>
      <c r="K100" s="1">
        <v>19.18</v>
      </c>
      <c r="L100" s="1">
        <v>141.92</v>
      </c>
      <c r="M100" s="1">
        <v>88.28</v>
      </c>
      <c r="N100" s="1">
        <v>81.62</v>
      </c>
      <c r="O100" s="1">
        <v>86.27</v>
      </c>
    </row>
    <row r="101" spans="1:15" ht="12.75">
      <c r="A101" t="str">
        <f>"7003902"</f>
        <v>7003902</v>
      </c>
      <c r="B101" t="s">
        <v>93</v>
      </c>
      <c r="C101" t="str">
        <f t="shared" si="2"/>
        <v>07/01/01</v>
      </c>
      <c r="D101" s="1">
        <v>109.8</v>
      </c>
      <c r="E101" s="1">
        <v>70.84</v>
      </c>
      <c r="F101" s="1">
        <v>96.34</v>
      </c>
      <c r="G101" s="1">
        <v>108.34</v>
      </c>
      <c r="H101" s="1">
        <v>17.5</v>
      </c>
      <c r="I101" s="1">
        <v>12.29</v>
      </c>
      <c r="J101" s="1">
        <v>12.29</v>
      </c>
      <c r="K101" s="1">
        <v>17.93</v>
      </c>
      <c r="L101" s="1">
        <v>113.63</v>
      </c>
      <c r="M101" s="1">
        <v>105.12</v>
      </c>
      <c r="N101" s="1">
        <v>43.53</v>
      </c>
      <c r="O101" s="1">
        <v>86.27</v>
      </c>
    </row>
    <row r="102" spans="1:15" ht="12.75">
      <c r="A102" t="str">
        <f>"7003903"</f>
        <v>7003903</v>
      </c>
      <c r="B102" t="s">
        <v>94</v>
      </c>
      <c r="C102" t="str">
        <f t="shared" si="2"/>
        <v>07/01/01</v>
      </c>
      <c r="D102" s="1">
        <v>160.54</v>
      </c>
      <c r="E102" s="1">
        <v>75.33</v>
      </c>
      <c r="F102" s="1">
        <v>66.38</v>
      </c>
      <c r="G102" s="1">
        <v>79.53</v>
      </c>
      <c r="H102" s="1">
        <v>22.46</v>
      </c>
      <c r="I102" s="1">
        <v>13.06</v>
      </c>
      <c r="J102" s="1">
        <v>13.06</v>
      </c>
      <c r="K102" s="1">
        <v>18.15</v>
      </c>
      <c r="L102" s="1">
        <v>93.68</v>
      </c>
      <c r="M102" s="1">
        <v>76.61</v>
      </c>
      <c r="N102" s="1">
        <v>64.32</v>
      </c>
      <c r="O102" s="1">
        <v>54.41</v>
      </c>
    </row>
    <row r="103" spans="1:15" ht="12.75">
      <c r="A103" t="str">
        <f>"7003907"</f>
        <v>7003907</v>
      </c>
      <c r="B103" t="s">
        <v>95</v>
      </c>
      <c r="C103" t="str">
        <f t="shared" si="2"/>
        <v>07/01/01</v>
      </c>
      <c r="D103" s="1">
        <v>102.24</v>
      </c>
      <c r="E103" s="1">
        <v>85.97</v>
      </c>
      <c r="F103" s="1">
        <v>70.73</v>
      </c>
      <c r="G103" s="1">
        <v>86.23</v>
      </c>
      <c r="H103" s="1">
        <v>18.19</v>
      </c>
      <c r="I103" s="1">
        <v>11.97</v>
      </c>
      <c r="J103" s="1">
        <v>11.97</v>
      </c>
      <c r="K103" s="1">
        <v>18.5</v>
      </c>
      <c r="L103" s="1">
        <v>85.5</v>
      </c>
      <c r="M103" s="1">
        <v>87.85</v>
      </c>
      <c r="N103" s="1">
        <v>64.2</v>
      </c>
      <c r="O103" s="1">
        <v>48.97</v>
      </c>
    </row>
    <row r="104" spans="1:15" ht="12.75">
      <c r="A104" t="str">
        <f>"7003908"</f>
        <v>7003908</v>
      </c>
      <c r="B104" t="s">
        <v>96</v>
      </c>
      <c r="C104" t="str">
        <f t="shared" si="2"/>
        <v>07/01/01</v>
      </c>
      <c r="D104" s="1">
        <v>149.63</v>
      </c>
      <c r="E104" s="1">
        <v>115.64</v>
      </c>
      <c r="F104" s="1">
        <v>99.67</v>
      </c>
      <c r="G104" s="1">
        <v>99.31</v>
      </c>
      <c r="H104" s="1">
        <v>22.46</v>
      </c>
      <c r="I104" s="1">
        <v>15.23</v>
      </c>
      <c r="J104" s="1">
        <v>22.29</v>
      </c>
      <c r="K104" s="1">
        <v>22.81</v>
      </c>
      <c r="L104" s="1">
        <v>76.02</v>
      </c>
      <c r="M104" s="1">
        <v>99.32</v>
      </c>
      <c r="N104" s="1">
        <v>81.62</v>
      </c>
      <c r="O104" s="1">
        <v>81.62</v>
      </c>
    </row>
    <row r="105" spans="1:15" ht="12.75">
      <c r="A105" t="str">
        <f>"7004901"</f>
        <v>7004901</v>
      </c>
      <c r="B105" t="s">
        <v>97</v>
      </c>
      <c r="C105" t="str">
        <f t="shared" si="2"/>
        <v>07/01/01</v>
      </c>
      <c r="D105" s="1">
        <v>122.25</v>
      </c>
      <c r="E105" s="1">
        <v>92.42</v>
      </c>
      <c r="F105" s="1">
        <v>101.82</v>
      </c>
      <c r="G105" s="1">
        <v>91.4</v>
      </c>
      <c r="H105" s="1">
        <v>21.45</v>
      </c>
      <c r="I105" s="1">
        <v>12.19</v>
      </c>
      <c r="J105" s="1">
        <v>12.19</v>
      </c>
      <c r="K105" s="1">
        <v>17.78</v>
      </c>
      <c r="L105" s="1">
        <v>92.8</v>
      </c>
      <c r="M105" s="1">
        <v>90.72</v>
      </c>
      <c r="N105" s="1">
        <v>91.7</v>
      </c>
      <c r="O105" s="1">
        <v>53.32</v>
      </c>
    </row>
    <row r="106" spans="1:15" ht="12.75">
      <c r="A106" t="str">
        <f>"9999999"</f>
        <v>9999999</v>
      </c>
      <c r="B106" t="s">
        <v>98</v>
      </c>
      <c r="C106" t="str">
        <f t="shared" si="2"/>
        <v>07/01/01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</sheetData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Term Home Health Care Program 1/1/2007 Rates</dc:title>
  <dc:subject>Reimbursement rates for Long Term Home Health Care Programs as of 1/1/2007</dc:subject>
  <dc:creator>New York State Department of Health</dc:creator>
  <cp:keywords>lthhcp, long-term care, home health care, reimbursement, rates</cp:keywords>
  <dc:description/>
  <cp:lastModifiedBy>Brandon Houghton</cp:lastModifiedBy>
  <dcterms:created xsi:type="dcterms:W3CDTF">2007-11-20T18:50:48Z</dcterms:created>
  <dcterms:modified xsi:type="dcterms:W3CDTF">2007-11-26T16:24:53Z</dcterms:modified>
  <cp:category/>
  <cp:version/>
  <cp:contentType/>
  <cp:contentStatus/>
</cp:coreProperties>
</file>