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220" windowHeight="8940" activeTab="0"/>
  </bookViews>
  <sheets>
    <sheet name="APRIL 200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<sst xmlns="http://schemas.openxmlformats.org/spreadsheetml/2006/main" count="117" uniqueCount="117">
  <si>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VNA OF ALBANY, SARATOGA &amp; RENN</t>
  </si>
  <si>
    <t>ALLEGANY COUNTY HEALTH DEPARTM</t>
  </si>
  <si>
    <t>LOURDES AT HOME - LTHHCP</t>
  </si>
  <si>
    <t>IDEAL SENIOR LIVING CENTER</t>
  </si>
  <si>
    <t>CATTARAUGUS COUNTY HEALTH DEPARTMENT</t>
  </si>
  <si>
    <t>CAYUGA COUNTY HEALTH DEPARTMEN</t>
  </si>
  <si>
    <t>TLC HEALTH NETWORK</t>
  </si>
  <si>
    <t>CHEMUNG COUNTY HEALTH DEPT</t>
  </si>
  <si>
    <t>CLINTON COUNTY DEPARTMENT OF HEALTH</t>
  </si>
  <si>
    <t>CORTLAND MEMORIAL HOSPITAL -LT</t>
  </si>
  <si>
    <t>DELAWARE COUNTY LTHHCP</t>
  </si>
  <si>
    <t>FISHKILL HEALTH RELATED CENTER</t>
  </si>
  <si>
    <t>DUTCHESS COUNTY HEALTH DEPARTM</t>
  </si>
  <si>
    <t>SISTERS OF CHARITY HOSPITAL -L</t>
  </si>
  <si>
    <t>SCHOFIELD RESIDENCE LTHHCP</t>
  </si>
  <si>
    <t>ROSA COPLON LONG TERM HOME HEALTH CARE P</t>
  </si>
  <si>
    <t>VNA OF WESTERN NY, INC.</t>
  </si>
  <si>
    <t>FRANKLIN COUNTY PUBLIC HEALTH SERVICE</t>
  </si>
  <si>
    <t>COMMUNITY HEALTH CENTER OF ST.</t>
  </si>
  <si>
    <t>GENESEE COUNTY HEALTH DEPARTME</t>
  </si>
  <si>
    <t>HOME CARE OF COLUMBIA GREENE -</t>
  </si>
  <si>
    <t>HERKIMER COUNTY LTHHCP</t>
  </si>
  <si>
    <t>JEFFERSON COUNTY PHNS</t>
  </si>
  <si>
    <t>MADISON COUNTY DEPARTMENT OF HEALTH</t>
  </si>
  <si>
    <t>VNS OF ROCHESTER &amp; MONROE CO.</t>
  </si>
  <si>
    <t>PARK RIDGE NURSING HOME</t>
  </si>
  <si>
    <t>INDEPENDENT LIVING FOR SENIORS</t>
  </si>
  <si>
    <t>GENESEE REGION HOME CARE</t>
  </si>
  <si>
    <t>LONG BEACH MEDICAL CENTER</t>
  </si>
  <si>
    <t>VISITNG NURSE ASSOCIATION OF LONG ISLAND</t>
  </si>
  <si>
    <t>WINTHROP UNIVERSITY HOSPITAL</t>
  </si>
  <si>
    <t>FRANKLIN GENERAL HOSPITAL -LTH</t>
  </si>
  <si>
    <t>SOUTH NASSAU COMMUNITIES HOSPITAL</t>
  </si>
  <si>
    <t>FAMILY CARE CERT SERV</t>
  </si>
  <si>
    <t>COLD SPRINGS CENTER FOR NURSING &amp; REHAB</t>
  </si>
  <si>
    <t>NIAGARA COUNTY HEALTH DEPARTMENT</t>
  </si>
  <si>
    <t>VISITING NURSE ASSOCIATION OF UTICA AND</t>
  </si>
  <si>
    <t>VNA OF CENTRAL NEW YORK, INC.</t>
  </si>
  <si>
    <t>FINGER LAKES VISITING NURSE SERVICE</t>
  </si>
  <si>
    <t>ONTARIO COUNTY LTHHCP</t>
  </si>
  <si>
    <t>ORANGE COUNTY DEPARTMEN OF HEALTH</t>
  </si>
  <si>
    <t>ELANT AT GOSHEN</t>
  </si>
  <si>
    <t>MEDINA MEMORIAL HOSPITAL LTHHCP</t>
  </si>
  <si>
    <t>OSWEGO COUNTY HEALTH</t>
  </si>
  <si>
    <t>PUTNAM HOSPITAL CENTER - LTHHC</t>
  </si>
  <si>
    <t>NYACK HOSPITAL - LTHHCP</t>
  </si>
  <si>
    <t>GOOD SAMARITAN HOSPITAL OF SUF</t>
  </si>
  <si>
    <t>ST. LAWRENCE COUNTY PNHS</t>
  </si>
  <si>
    <t>SARATOGA COUNTY PHNS</t>
  </si>
  <si>
    <t>VNSA OF SCHENECTADY COUNTY</t>
  </si>
  <si>
    <t>STEUBEN COUNTY PHNS</t>
  </si>
  <si>
    <t>GOOD SAMARITAN HOSPITAL LTHHCP</t>
  </si>
  <si>
    <t>BROOKHAVEN MEMORIAL HOSPITAL -</t>
  </si>
  <si>
    <t>CONSOLATION NURSING HOME, INC.</t>
  </si>
  <si>
    <t>SUFFOLK COUNTY HEALTH DEPARTME</t>
  </si>
  <si>
    <t>ST. JOHNLAND NURSING CENTER, INC.</t>
  </si>
  <si>
    <t>GURWIN JEWISH GERIATRIC CENTER- LTHHCP</t>
  </si>
  <si>
    <t>LUTHERAN LONG TERM HOME HEALTH CARE</t>
  </si>
  <si>
    <t>SULLIVAN COUNTY PUBLIC HEALTH NURSING</t>
  </si>
  <si>
    <t>TIOGA COUNTY PUBLIC HEALTH NUR</t>
  </si>
  <si>
    <t>VNS OF ITHACA AND TOMPKINS CO.</t>
  </si>
  <si>
    <t>ULSTER COUNTY HEALTH DEPARTMENT</t>
  </si>
  <si>
    <t>LITSON CERTIFIED CARE, DBA WILLCARE</t>
  </si>
  <si>
    <t>HUDSON VALLEY NURSING CENTER</t>
  </si>
  <si>
    <t>WARREN COUNTY PHNS</t>
  </si>
  <si>
    <t>WASHINGTON COUNTY PHNS</t>
  </si>
  <si>
    <t>THE WARTBURG HOME</t>
  </si>
  <si>
    <t>UNITED HEBREW GERIATRIC CENTER</t>
  </si>
  <si>
    <t>BETHEL NURSING HOME</t>
  </si>
  <si>
    <t>DOMINICAN SISTERS FAMILY HEALTH SERVICE,</t>
  </si>
  <si>
    <t>ST JOSEPHS HOSPITAL NURSING HO</t>
  </si>
  <si>
    <t>ST. CABRINI NURSING HOME, INC.</t>
  </si>
  <si>
    <t>MONTEFIORE HOSPITAL AND MEDICA</t>
  </si>
  <si>
    <t>JEWISH HOME AND HOSPITAL/BRONX DIV</t>
  </si>
  <si>
    <t>SCHERVIER NURSING CARE CENTER</t>
  </si>
  <si>
    <t>KINGSBRIDGE HEIGHTS NURSING HO</t>
  </si>
  <si>
    <t>HEBREW HOSPITAL HOME, INC.</t>
  </si>
  <si>
    <t>BETH ABRAHAM HOSPITAL - LTHHCP</t>
  </si>
  <si>
    <t>MORNINGSIDE HOUSE NURSING HOME COMPANY,</t>
  </si>
  <si>
    <t>HEBREW HOME FOR THE AGED</t>
  </si>
  <si>
    <t>SPLIT ROCK LONG TERM HOME CARE PROGRAM</t>
  </si>
  <si>
    <t>VILLAGE CENTER FOR CARE</t>
  </si>
  <si>
    <t>VNA OF BROOKLYN</t>
  </si>
  <si>
    <t>CENTER FOR NURSING AND REHABILITATION</t>
  </si>
  <si>
    <t>VICTORY MEMORIAL HOSP LTHHCP</t>
  </si>
  <si>
    <t>SHOREFRONT JEWISH GERIATRIC</t>
  </si>
  <si>
    <t>EMPIRE STATE HOME CARE SERVICES-LTHHCP</t>
  </si>
  <si>
    <t>JEWISH HOME HOSP F/T AGED</t>
  </si>
  <si>
    <t>ISABELLA HOME NURSING HOME</t>
  </si>
  <si>
    <t>HHC - HEALTH &amp; HOME CARE</t>
  </si>
  <si>
    <t>CABRINI CENTER FOR NURSING &amp; REHABILITAT</t>
  </si>
  <si>
    <t>VNS LTHHCP</t>
  </si>
  <si>
    <t>ST. MARY'S HOSPITAL FOR CHILDREN</t>
  </si>
  <si>
    <t>PARKER JEWISH INSTITUTE FOR HEALTH CARE</t>
  </si>
  <si>
    <t>HILLSIDE MANOR HRF</t>
  </si>
  <si>
    <t>FLUSHING MANOR NURSING HOME</t>
  </si>
  <si>
    <t>ST. VINCENT'S CATHOLIC MED. CTR.</t>
  </si>
  <si>
    <t>VNA HEALTH CARE SERVICES, INC.</t>
  </si>
  <si>
    <t>Z STATEWIDE</t>
  </si>
  <si>
    <t>OPCERT</t>
  </si>
  <si>
    <t>FACILITY</t>
  </si>
  <si>
    <t>NURSING</t>
  </si>
  <si>
    <t>PT</t>
  </si>
  <si>
    <t>SPEECH</t>
  </si>
  <si>
    <t>OT</t>
  </si>
  <si>
    <t>HOME HEALTH AIDE</t>
  </si>
  <si>
    <t>HOMEMAKER</t>
  </si>
  <si>
    <t>HOUSEKEEPER</t>
  </si>
  <si>
    <t>PERSONAL CARE</t>
  </si>
  <si>
    <t>MSS</t>
  </si>
  <si>
    <t>NUTRITION</t>
  </si>
  <si>
    <t>RESPIRATORY</t>
  </si>
  <si>
    <t>AUDIOLOGY</t>
  </si>
  <si>
    <t>NEW YORK STATE DEPARTMENT OF HEALTH</t>
  </si>
  <si>
    <t>LONG TERM HOME HEALTH CARE PROGRAM 04/01/2007 RATES</t>
  </si>
  <si>
    <t>DATE</t>
  </si>
  <si>
    <t>BUREAU OF LONG TERM CARE REIMBURSEMENT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</si>
</sst>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view="pageBreakPreview" zoomScaleSheetLayoutView="100" workbookViewId="0" topLeftCell="A1">
      <selection activeCell="A1" sqref="A1:O1"/>
    </sheetView>
  </sheetViews>
  <sheetFormatPr defaultColWidth="9.140625" defaultRowHeight="12.75"/>
  <cols>
    <col min="1" max="1" width="8.57421875" style="0" bestFit="1" customWidth="1"/>
    <col min="2" max="2" width="48.7109375" style="0" bestFit="1" customWidth="1"/>
    <col min="3" max="3" width="8.140625" style="1" bestFit="1" customWidth="1"/>
    <col min="4" max="4" width="9.421875" style="0" bestFit="1" customWidth="1"/>
    <col min="5" max="5" width="7.00390625" style="0" bestFit="1" customWidth="1"/>
    <col min="6" max="6" width="8.421875" style="0" bestFit="1" customWidth="1"/>
    <col min="7" max="7" width="7.00390625" style="0" bestFit="1" customWidth="1"/>
    <col min="8" max="8" width="19.421875" style="0" bestFit="1" customWidth="1"/>
    <col min="9" max="9" width="13.140625" style="0" bestFit="1" customWidth="1"/>
    <col min="10" max="10" width="14.8515625" style="0" bestFit="1" customWidth="1"/>
    <col min="11" max="11" width="16.8515625" style="0" bestFit="1" customWidth="1"/>
    <col min="12" max="12" width="7.00390625" style="0" bestFit="1" customWidth="1"/>
    <col min="13" max="13" width="11.00390625" style="0" bestFit="1" customWidth="1"/>
    <col min="14" max="14" width="14.28125" style="0" bestFit="1" customWidth="1"/>
    <col min="15" max="15" width="12.00390625" style="0" bestFit="1" customWidth="1"/>
  </cols>
  <sheetData>
    <row r="1" spans="1:15" ht="20.25">
      <c r="A1" s="3" t="s">
        <v>113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3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3" t="s">
        <v>114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9" spans="1:15" ht="12.75">
      <c r="A9" s="2" t="s">
        <v>99</v>
      </c>
      <c r="B9" s="2" t="s">
        <v>100</v>
      </c>
      <c r="C9" s="2" t="s">
        <v>115</v>
      </c>
      <c r="D9" s="2" t="s">
        <v>101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109</v>
      </c>
      <c r="M9" s="2" t="s">
        <v>110</v>
      </c>
      <c r="N9" s="2" t="s">
        <v>111</v>
      </c>
      <c r="O9" s="2" t="s">
        <v>112</v>
      </c>
    </row>
    <row r="10" spans="1:15" ht="12.75">
      <c r="A10" t="str">
        <f>"0101901"</f>
        <v>0101901</v>
      </c>
      <c r="B10" t="s">
        <v>0</v>
      </c>
      <c r="C10" s="1" t="str">
        <f aca="true" t="shared" si="0" ref="C10:C41">"07/04/01"</f>
        <v>07/04/01</v>
      </c>
      <c r="D10">
        <v>135.71</v>
      </c>
      <c r="E10">
        <v>93.31</v>
      </c>
      <c r="F10">
        <v>113</v>
      </c>
      <c r="G10">
        <v>89.23</v>
      </c>
      <c r="H10">
        <v>33.88</v>
      </c>
      <c r="I10">
        <v>32.93</v>
      </c>
      <c r="J10">
        <v>30.54</v>
      </c>
      <c r="K10">
        <v>30.92</v>
      </c>
      <c r="L10">
        <v>93.71</v>
      </c>
      <c r="M10">
        <v>110.63</v>
      </c>
      <c r="N10">
        <v>91.51</v>
      </c>
      <c r="O10">
        <v>110.91</v>
      </c>
    </row>
    <row r="11" spans="1:15" ht="12.75">
      <c r="A11" t="str">
        <f>"0221901"</f>
        <v>0221901</v>
      </c>
      <c r="B11" t="s">
        <v>1</v>
      </c>
      <c r="C11" s="1" t="str">
        <f t="shared" si="0"/>
        <v>07/04/01</v>
      </c>
      <c r="D11">
        <v>123.99</v>
      </c>
      <c r="E11">
        <v>95.78</v>
      </c>
      <c r="F11">
        <v>103.24</v>
      </c>
      <c r="G11">
        <v>84.33</v>
      </c>
      <c r="H11">
        <v>34.96</v>
      </c>
      <c r="I11">
        <v>18.16</v>
      </c>
      <c r="J11">
        <v>18.16</v>
      </c>
      <c r="K11">
        <v>32.37</v>
      </c>
      <c r="L11">
        <v>118.47</v>
      </c>
      <c r="M11">
        <v>101.07</v>
      </c>
      <c r="N11">
        <v>80.46</v>
      </c>
      <c r="O11">
        <v>70.73</v>
      </c>
    </row>
    <row r="12" spans="1:15" ht="12.75">
      <c r="A12" t="str">
        <f>"0301902"</f>
        <v>0301902</v>
      </c>
      <c r="B12" t="s">
        <v>2</v>
      </c>
      <c r="C12" s="1" t="str">
        <f t="shared" si="0"/>
        <v>07/04/01</v>
      </c>
      <c r="D12">
        <v>100.64</v>
      </c>
      <c r="E12">
        <v>53.22</v>
      </c>
      <c r="F12">
        <v>66.03</v>
      </c>
      <c r="G12">
        <v>51.17</v>
      </c>
      <c r="H12">
        <v>30.04</v>
      </c>
      <c r="I12">
        <v>29.93</v>
      </c>
      <c r="J12">
        <v>15.79</v>
      </c>
      <c r="K12">
        <v>27.82</v>
      </c>
      <c r="L12">
        <v>98</v>
      </c>
      <c r="M12">
        <v>70.52</v>
      </c>
      <c r="N12">
        <v>43.53</v>
      </c>
      <c r="O12">
        <v>70.73</v>
      </c>
    </row>
    <row r="13" spans="1:15" ht="12.75">
      <c r="A13" t="str">
        <f>"0303902"</f>
        <v>0303902</v>
      </c>
      <c r="B13" t="s">
        <v>3</v>
      </c>
      <c r="C13" s="1" t="str">
        <f t="shared" si="0"/>
        <v>07/04/01</v>
      </c>
      <c r="D13">
        <v>103.03</v>
      </c>
      <c r="E13">
        <v>46.77</v>
      </c>
      <c r="F13">
        <v>13.53</v>
      </c>
      <c r="G13">
        <v>76.88</v>
      </c>
      <c r="H13">
        <v>38.28</v>
      </c>
      <c r="I13">
        <v>26.04</v>
      </c>
      <c r="J13">
        <v>30.54</v>
      </c>
      <c r="K13">
        <v>35.26</v>
      </c>
      <c r="L13">
        <v>129.67</v>
      </c>
      <c r="M13">
        <v>95.18</v>
      </c>
      <c r="N13">
        <v>13.63</v>
      </c>
      <c r="O13">
        <v>70.73</v>
      </c>
    </row>
    <row r="14" spans="1:15" ht="12.75">
      <c r="A14" t="str">
        <f>"0401901"</f>
        <v>0401901</v>
      </c>
      <c r="B14" t="s">
        <v>4</v>
      </c>
      <c r="C14" s="1" t="str">
        <f t="shared" si="0"/>
        <v>07/04/01</v>
      </c>
      <c r="D14">
        <v>90.01</v>
      </c>
      <c r="E14">
        <v>83.66</v>
      </c>
      <c r="F14">
        <v>89.43</v>
      </c>
      <c r="G14">
        <v>88.82</v>
      </c>
      <c r="H14">
        <v>32.99</v>
      </c>
      <c r="I14">
        <v>18.09</v>
      </c>
      <c r="J14">
        <v>28.96</v>
      </c>
      <c r="K14">
        <v>29.37</v>
      </c>
      <c r="L14">
        <v>122.92</v>
      </c>
      <c r="M14">
        <v>37.07</v>
      </c>
      <c r="N14">
        <v>54.41</v>
      </c>
      <c r="O14">
        <v>65.29</v>
      </c>
    </row>
    <row r="15" spans="1:15" ht="12.75">
      <c r="A15" t="str">
        <f>"0501901"</f>
        <v>0501901</v>
      </c>
      <c r="B15" t="s">
        <v>5</v>
      </c>
      <c r="C15" s="1" t="str">
        <f t="shared" si="0"/>
        <v>07/04/01</v>
      </c>
      <c r="D15">
        <v>123.9</v>
      </c>
      <c r="E15">
        <v>95.99</v>
      </c>
      <c r="F15">
        <v>60.04</v>
      </c>
      <c r="G15">
        <v>50.44</v>
      </c>
      <c r="H15">
        <v>35.04</v>
      </c>
      <c r="I15">
        <v>12.24</v>
      </c>
      <c r="J15">
        <v>12.24</v>
      </c>
      <c r="K15">
        <v>13.61</v>
      </c>
      <c r="L15">
        <v>118.72</v>
      </c>
      <c r="M15">
        <v>72.86</v>
      </c>
      <c r="N15">
        <v>46.18</v>
      </c>
      <c r="O15">
        <v>60.32</v>
      </c>
    </row>
    <row r="16" spans="1:15" ht="12.75">
      <c r="A16" t="str">
        <f>"0663902"</f>
        <v>0663902</v>
      </c>
      <c r="B16" t="s">
        <v>6</v>
      </c>
      <c r="C16" s="1" t="str">
        <f t="shared" si="0"/>
        <v>07/04/01</v>
      </c>
      <c r="D16">
        <v>126.5</v>
      </c>
      <c r="E16">
        <v>87.63</v>
      </c>
      <c r="F16">
        <v>86.13</v>
      </c>
      <c r="G16">
        <v>83.96</v>
      </c>
      <c r="H16">
        <v>25.01</v>
      </c>
      <c r="I16">
        <v>16.03</v>
      </c>
      <c r="J16">
        <v>23.83</v>
      </c>
      <c r="K16">
        <v>24.28</v>
      </c>
      <c r="L16">
        <v>78.01</v>
      </c>
      <c r="M16">
        <v>110.63</v>
      </c>
      <c r="N16">
        <v>48.97</v>
      </c>
      <c r="O16">
        <v>65.29</v>
      </c>
    </row>
    <row r="17" spans="1:15" ht="12.75">
      <c r="A17" t="str">
        <f>"0701901"</f>
        <v>0701901</v>
      </c>
      <c r="B17" t="s">
        <v>7</v>
      </c>
      <c r="C17" s="1" t="str">
        <f t="shared" si="0"/>
        <v>07/04/01</v>
      </c>
      <c r="D17">
        <v>131.97</v>
      </c>
      <c r="E17">
        <v>97.1</v>
      </c>
      <c r="F17">
        <v>68.78</v>
      </c>
      <c r="G17">
        <v>86.67</v>
      </c>
      <c r="H17">
        <v>23.01</v>
      </c>
      <c r="I17">
        <v>14.81</v>
      </c>
      <c r="J17">
        <v>14.81</v>
      </c>
      <c r="K17">
        <v>22.38</v>
      </c>
      <c r="L17">
        <v>68.78</v>
      </c>
      <c r="M17">
        <v>68.78</v>
      </c>
      <c r="N17">
        <v>68.78</v>
      </c>
      <c r="O17">
        <v>1.06</v>
      </c>
    </row>
    <row r="18" spans="1:15" ht="12.75">
      <c r="A18" t="str">
        <f>"0901901"</f>
        <v>0901901</v>
      </c>
      <c r="B18" t="s">
        <v>8</v>
      </c>
      <c r="C18" s="1" t="str">
        <f t="shared" si="0"/>
        <v>07/04/01</v>
      </c>
      <c r="D18">
        <v>91.22</v>
      </c>
      <c r="E18">
        <v>92.38</v>
      </c>
      <c r="F18">
        <v>103.61</v>
      </c>
      <c r="G18">
        <v>94.4</v>
      </c>
      <c r="H18">
        <v>36.14</v>
      </c>
      <c r="I18">
        <v>21.4</v>
      </c>
      <c r="J18">
        <v>21.05</v>
      </c>
      <c r="K18">
        <v>33.46</v>
      </c>
      <c r="L18">
        <v>122.44</v>
      </c>
      <c r="M18">
        <v>104.45</v>
      </c>
      <c r="N18">
        <v>96.87</v>
      </c>
      <c r="O18">
        <v>44.62</v>
      </c>
    </row>
    <row r="19" spans="1:15" ht="12.75">
      <c r="A19" t="str">
        <f>"1101901"</f>
        <v>1101901</v>
      </c>
      <c r="B19" t="s">
        <v>9</v>
      </c>
      <c r="C19" s="1" t="str">
        <f t="shared" si="0"/>
        <v>07/04/01</v>
      </c>
      <c r="D19">
        <v>123.43</v>
      </c>
      <c r="E19">
        <v>78</v>
      </c>
      <c r="F19">
        <v>62.27</v>
      </c>
      <c r="G19">
        <v>59.66</v>
      </c>
      <c r="H19">
        <v>34.81</v>
      </c>
      <c r="I19">
        <v>19.59</v>
      </c>
      <c r="J19">
        <v>27.79</v>
      </c>
      <c r="K19">
        <v>32.23</v>
      </c>
      <c r="L19">
        <v>117.93</v>
      </c>
      <c r="M19">
        <v>100.61</v>
      </c>
      <c r="N19">
        <v>99.28</v>
      </c>
      <c r="O19">
        <v>56.04</v>
      </c>
    </row>
    <row r="20" spans="1:15" ht="12.75">
      <c r="A20" t="str">
        <f>"1257901"</f>
        <v>1257901</v>
      </c>
      <c r="B20" t="s">
        <v>10</v>
      </c>
      <c r="C20" s="1" t="str">
        <f t="shared" si="0"/>
        <v>07/04/01</v>
      </c>
      <c r="D20">
        <v>78.77</v>
      </c>
      <c r="E20">
        <v>80.44</v>
      </c>
      <c r="F20">
        <v>59.85</v>
      </c>
      <c r="G20">
        <v>82.03</v>
      </c>
      <c r="H20">
        <v>33.21</v>
      </c>
      <c r="I20">
        <v>18.5</v>
      </c>
      <c r="J20">
        <v>18.5</v>
      </c>
      <c r="K20">
        <v>30.74</v>
      </c>
      <c r="L20">
        <v>80.39</v>
      </c>
      <c r="M20">
        <v>81.45</v>
      </c>
      <c r="N20">
        <v>59.85</v>
      </c>
      <c r="O20">
        <v>59.85</v>
      </c>
    </row>
    <row r="21" spans="1:15" ht="12.75">
      <c r="A21" t="str">
        <f>"1301902"</f>
        <v>1301902</v>
      </c>
      <c r="B21" t="s">
        <v>11</v>
      </c>
      <c r="C21" s="1" t="str">
        <f t="shared" si="0"/>
        <v>07/04/01</v>
      </c>
      <c r="D21">
        <v>112.85</v>
      </c>
      <c r="E21">
        <v>96.75</v>
      </c>
      <c r="F21">
        <v>102.69</v>
      </c>
      <c r="G21">
        <v>91.07</v>
      </c>
      <c r="H21">
        <v>29.34</v>
      </c>
      <c r="I21">
        <v>15.69</v>
      </c>
      <c r="J21">
        <v>15.69</v>
      </c>
      <c r="K21">
        <v>26.92</v>
      </c>
      <c r="L21">
        <v>110.73</v>
      </c>
      <c r="M21">
        <v>94.61</v>
      </c>
      <c r="N21">
        <v>81.62</v>
      </c>
      <c r="O21">
        <v>92.5</v>
      </c>
    </row>
    <row r="22" spans="1:15" ht="12.75">
      <c r="A22" t="str">
        <f>"1302901"</f>
        <v>1302901</v>
      </c>
      <c r="B22" t="s">
        <v>12</v>
      </c>
      <c r="C22" s="1" t="str">
        <f t="shared" si="0"/>
        <v>07/04/01</v>
      </c>
      <c r="D22">
        <v>110.33</v>
      </c>
      <c r="E22">
        <v>85.24</v>
      </c>
      <c r="F22">
        <v>1.09</v>
      </c>
      <c r="G22">
        <v>81.29</v>
      </c>
      <c r="H22">
        <v>31.11</v>
      </c>
      <c r="I22">
        <v>16.87</v>
      </c>
      <c r="J22">
        <v>16.87</v>
      </c>
      <c r="K22">
        <v>28.8</v>
      </c>
      <c r="L22">
        <v>105.43</v>
      </c>
      <c r="M22">
        <v>65.96</v>
      </c>
      <c r="N22">
        <v>1.09</v>
      </c>
      <c r="O22">
        <v>1.09</v>
      </c>
    </row>
    <row r="23" spans="1:15" ht="12.75">
      <c r="A23" t="str">
        <f>"1401903"</f>
        <v>1401903</v>
      </c>
      <c r="B23" t="s">
        <v>13</v>
      </c>
      <c r="C23" s="1" t="str">
        <f t="shared" si="0"/>
        <v>07/04/01</v>
      </c>
      <c r="D23">
        <v>117.36</v>
      </c>
      <c r="E23">
        <v>90.66</v>
      </c>
      <c r="F23">
        <v>97.71</v>
      </c>
      <c r="G23">
        <v>80.5</v>
      </c>
      <c r="H23">
        <v>33.09</v>
      </c>
      <c r="I23">
        <v>12.11</v>
      </c>
      <c r="J23">
        <v>26.41</v>
      </c>
      <c r="K23">
        <v>30.64</v>
      </c>
      <c r="L23">
        <v>112.13</v>
      </c>
      <c r="M23">
        <v>81.43</v>
      </c>
      <c r="N23">
        <v>43.53</v>
      </c>
      <c r="O23">
        <v>46.79</v>
      </c>
    </row>
    <row r="24" spans="1:15" ht="12.75">
      <c r="A24" t="str">
        <f>"1404904"</f>
        <v>1404904</v>
      </c>
      <c r="B24" t="s">
        <v>14</v>
      </c>
      <c r="C24" s="1" t="str">
        <f t="shared" si="0"/>
        <v>07/04/01</v>
      </c>
      <c r="D24">
        <v>118.09</v>
      </c>
      <c r="E24">
        <v>82.01</v>
      </c>
      <c r="F24">
        <v>86.41</v>
      </c>
      <c r="G24">
        <v>77.05</v>
      </c>
      <c r="H24">
        <v>31.08</v>
      </c>
      <c r="I24">
        <v>15.07</v>
      </c>
      <c r="J24">
        <v>27.07</v>
      </c>
      <c r="K24">
        <v>29.83</v>
      </c>
      <c r="L24">
        <v>114.92</v>
      </c>
      <c r="M24">
        <v>98.03</v>
      </c>
      <c r="N24">
        <v>64.64</v>
      </c>
      <c r="O24">
        <v>89.36</v>
      </c>
    </row>
    <row r="25" spans="1:15" ht="12.75">
      <c r="A25" t="str">
        <f>"1451901"</f>
        <v>1451901</v>
      </c>
      <c r="B25" t="s">
        <v>15</v>
      </c>
      <c r="C25" s="1" t="str">
        <f t="shared" si="0"/>
        <v>07/04/01</v>
      </c>
      <c r="D25">
        <v>98.88</v>
      </c>
      <c r="E25">
        <v>82.02</v>
      </c>
      <c r="F25">
        <v>76.11</v>
      </c>
      <c r="G25">
        <v>78.47</v>
      </c>
      <c r="H25">
        <v>30.04</v>
      </c>
      <c r="I25">
        <v>12.68</v>
      </c>
      <c r="J25">
        <v>23.97</v>
      </c>
      <c r="K25">
        <v>27.82</v>
      </c>
      <c r="L25">
        <v>95.43</v>
      </c>
      <c r="M25">
        <v>60.41</v>
      </c>
      <c r="N25">
        <v>32.65</v>
      </c>
      <c r="O25">
        <v>48.97</v>
      </c>
    </row>
    <row r="26" spans="1:15" ht="12.75">
      <c r="A26" t="str">
        <f>"1451902"</f>
        <v>1451902</v>
      </c>
      <c r="B26" t="s">
        <v>16</v>
      </c>
      <c r="C26" s="1" t="str">
        <f t="shared" si="0"/>
        <v>07/04/01</v>
      </c>
      <c r="D26">
        <v>134.3</v>
      </c>
      <c r="E26">
        <v>103.75</v>
      </c>
      <c r="F26">
        <v>111.82</v>
      </c>
      <c r="G26">
        <v>98.94</v>
      </c>
      <c r="H26">
        <v>35.33</v>
      </c>
      <c r="I26">
        <v>1.09</v>
      </c>
      <c r="J26">
        <v>1.09</v>
      </c>
      <c r="K26">
        <v>32.94</v>
      </c>
      <c r="L26">
        <v>128.32</v>
      </c>
      <c r="M26">
        <v>1.09</v>
      </c>
      <c r="N26">
        <v>1.09</v>
      </c>
      <c r="O26">
        <v>1.09</v>
      </c>
    </row>
    <row r="27" spans="1:15" ht="12.75">
      <c r="A27" t="str">
        <f>"1624901"</f>
        <v>1624901</v>
      </c>
      <c r="B27" t="s">
        <v>17</v>
      </c>
      <c r="C27" s="1" t="str">
        <f t="shared" si="0"/>
        <v>07/04/01</v>
      </c>
      <c r="D27">
        <v>124.74</v>
      </c>
      <c r="E27">
        <v>91.11</v>
      </c>
      <c r="F27">
        <v>93.85</v>
      </c>
      <c r="G27">
        <v>84.77</v>
      </c>
      <c r="H27">
        <v>37.51</v>
      </c>
      <c r="I27">
        <v>19.08</v>
      </c>
      <c r="J27">
        <v>19.08</v>
      </c>
      <c r="K27">
        <v>34.74</v>
      </c>
      <c r="L27">
        <v>102.88</v>
      </c>
      <c r="M27">
        <v>77.15</v>
      </c>
      <c r="N27">
        <v>90.18</v>
      </c>
      <c r="O27">
        <v>65.29</v>
      </c>
    </row>
    <row r="28" spans="1:15" ht="12.75">
      <c r="A28" t="str">
        <f>"1758901"</f>
        <v>1758901</v>
      </c>
      <c r="B28" t="s">
        <v>18</v>
      </c>
      <c r="C28" s="1" t="str">
        <f t="shared" si="0"/>
        <v>07/04/01</v>
      </c>
      <c r="D28">
        <v>96.74</v>
      </c>
      <c r="E28">
        <v>78.33</v>
      </c>
      <c r="F28">
        <v>72.49</v>
      </c>
      <c r="G28">
        <v>62.83</v>
      </c>
      <c r="H28">
        <v>36.97</v>
      </c>
      <c r="I28">
        <v>16.48</v>
      </c>
      <c r="J28">
        <v>25.62</v>
      </c>
      <c r="K28">
        <v>34.23</v>
      </c>
      <c r="L28">
        <v>103.44</v>
      </c>
      <c r="M28">
        <v>62.87</v>
      </c>
      <c r="N28">
        <v>72.68</v>
      </c>
      <c r="O28">
        <v>59.85</v>
      </c>
    </row>
    <row r="29" spans="1:15" ht="12.75">
      <c r="A29" t="str">
        <f>"1801901"</f>
        <v>1801901</v>
      </c>
      <c r="B29" t="s">
        <v>19</v>
      </c>
      <c r="C29" s="1" t="str">
        <f t="shared" si="0"/>
        <v>07/04/01</v>
      </c>
      <c r="D29">
        <v>101.06</v>
      </c>
      <c r="E29">
        <v>90.23</v>
      </c>
      <c r="F29">
        <v>92.92</v>
      </c>
      <c r="G29">
        <v>86.05</v>
      </c>
      <c r="H29">
        <v>32.94</v>
      </c>
      <c r="I29">
        <v>15.61</v>
      </c>
      <c r="J29">
        <v>15.61</v>
      </c>
      <c r="K29">
        <v>30.5</v>
      </c>
      <c r="L29">
        <v>92.9</v>
      </c>
      <c r="M29">
        <v>92.77</v>
      </c>
      <c r="N29">
        <v>26.46</v>
      </c>
      <c r="O29">
        <v>37.04</v>
      </c>
    </row>
    <row r="30" spans="1:15" ht="12.75">
      <c r="A30" t="str">
        <f>"1921901"</f>
        <v>1921901</v>
      </c>
      <c r="B30" t="s">
        <v>20</v>
      </c>
      <c r="C30" s="1" t="str">
        <f t="shared" si="0"/>
        <v>07/04/01</v>
      </c>
      <c r="D30">
        <v>111.12</v>
      </c>
      <c r="E30">
        <v>86.59</v>
      </c>
      <c r="F30">
        <v>56.65</v>
      </c>
      <c r="G30">
        <v>88.92</v>
      </c>
      <c r="H30">
        <v>37.46</v>
      </c>
      <c r="I30">
        <v>20.53</v>
      </c>
      <c r="J30">
        <v>20.53</v>
      </c>
      <c r="K30">
        <v>34.7</v>
      </c>
      <c r="L30">
        <v>114.66</v>
      </c>
      <c r="M30">
        <v>108.3</v>
      </c>
      <c r="N30">
        <v>86.93</v>
      </c>
      <c r="O30">
        <v>61.65</v>
      </c>
    </row>
    <row r="31" spans="1:15" ht="12.75">
      <c r="A31" t="str">
        <f>"2124901"</f>
        <v>2124901</v>
      </c>
      <c r="B31" t="s">
        <v>21</v>
      </c>
      <c r="C31" s="1" t="str">
        <f t="shared" si="0"/>
        <v>07/04/01</v>
      </c>
      <c r="D31">
        <v>132.2</v>
      </c>
      <c r="E31">
        <v>85.18</v>
      </c>
      <c r="F31">
        <v>41.12</v>
      </c>
      <c r="G31">
        <v>94.76</v>
      </c>
      <c r="H31">
        <v>37.38</v>
      </c>
      <c r="I31">
        <v>16.32</v>
      </c>
      <c r="J31">
        <v>16.32</v>
      </c>
      <c r="K31">
        <v>25.06</v>
      </c>
      <c r="L31">
        <v>40.97</v>
      </c>
      <c r="M31">
        <v>104.86</v>
      </c>
      <c r="N31">
        <v>97.13</v>
      </c>
      <c r="O31">
        <v>43.53</v>
      </c>
    </row>
    <row r="32" spans="1:15" ht="12.75">
      <c r="A32" t="str">
        <f>"2201901"</f>
        <v>2201901</v>
      </c>
      <c r="B32" t="s">
        <v>22</v>
      </c>
      <c r="C32" s="1" t="str">
        <f t="shared" si="0"/>
        <v>07/04/01</v>
      </c>
      <c r="D32">
        <v>98.13</v>
      </c>
      <c r="E32">
        <v>87.54</v>
      </c>
      <c r="F32">
        <v>78.46</v>
      </c>
      <c r="G32">
        <v>92.93</v>
      </c>
      <c r="H32">
        <v>37.14</v>
      </c>
      <c r="I32">
        <v>16.75</v>
      </c>
      <c r="J32">
        <v>26.02</v>
      </c>
      <c r="K32">
        <v>28.08</v>
      </c>
      <c r="L32">
        <v>104.34</v>
      </c>
      <c r="M32">
        <v>83.04</v>
      </c>
      <c r="N32">
        <v>59.85</v>
      </c>
      <c r="O32">
        <v>87.06</v>
      </c>
    </row>
    <row r="33" spans="1:15" ht="12.75">
      <c r="A33" t="str">
        <f>"2627901"</f>
        <v>2627901</v>
      </c>
      <c r="B33" t="s">
        <v>23</v>
      </c>
      <c r="C33" s="1" t="str">
        <f t="shared" si="0"/>
        <v>07/04/01</v>
      </c>
      <c r="D33">
        <v>86.91</v>
      </c>
      <c r="E33">
        <v>73.07</v>
      </c>
      <c r="F33">
        <v>61.38</v>
      </c>
      <c r="G33">
        <v>69.68</v>
      </c>
      <c r="H33">
        <v>26.68</v>
      </c>
      <c r="I33">
        <v>15.35</v>
      </c>
      <c r="J33">
        <v>15.35</v>
      </c>
      <c r="K33">
        <v>24.7</v>
      </c>
      <c r="L33">
        <v>90.37</v>
      </c>
      <c r="M33">
        <v>61.38</v>
      </c>
      <c r="N33">
        <v>61.38</v>
      </c>
      <c r="O33">
        <v>105.82</v>
      </c>
    </row>
    <row r="34" spans="1:15" ht="12.75">
      <c r="A34" t="str">
        <f>"2701901"</f>
        <v>2701901</v>
      </c>
      <c r="B34" t="s">
        <v>24</v>
      </c>
      <c r="C34" s="1" t="str">
        <f t="shared" si="0"/>
        <v>07/04/01</v>
      </c>
      <c r="D34">
        <v>135.71</v>
      </c>
      <c r="E34">
        <v>104.84</v>
      </c>
      <c r="F34">
        <v>93.88</v>
      </c>
      <c r="G34">
        <v>91.67</v>
      </c>
      <c r="H34">
        <v>28.23</v>
      </c>
      <c r="I34">
        <v>16.54</v>
      </c>
      <c r="J34">
        <v>26.53</v>
      </c>
      <c r="K34">
        <v>21.59</v>
      </c>
      <c r="L34">
        <v>129.67</v>
      </c>
      <c r="M34">
        <v>95.16</v>
      </c>
      <c r="N34">
        <v>84.88</v>
      </c>
      <c r="O34">
        <v>84.88</v>
      </c>
    </row>
    <row r="35" spans="1:15" ht="12.75">
      <c r="A35" t="str">
        <f>"2701903"</f>
        <v>2701903</v>
      </c>
      <c r="B35" t="s">
        <v>25</v>
      </c>
      <c r="C35" s="1" t="str">
        <f t="shared" si="0"/>
        <v>07/04/01</v>
      </c>
      <c r="D35">
        <v>108.58</v>
      </c>
      <c r="E35">
        <v>104.84</v>
      </c>
      <c r="F35">
        <v>110.13</v>
      </c>
      <c r="G35">
        <v>92.73</v>
      </c>
      <c r="H35">
        <v>26.68</v>
      </c>
      <c r="I35">
        <v>26.65</v>
      </c>
      <c r="J35">
        <v>24.61</v>
      </c>
      <c r="K35">
        <v>26.86</v>
      </c>
      <c r="L35">
        <v>106.55</v>
      </c>
      <c r="M35">
        <v>110.63</v>
      </c>
      <c r="N35">
        <v>102.31</v>
      </c>
      <c r="O35">
        <v>92.5</v>
      </c>
    </row>
    <row r="36" spans="1:15" ht="12.75">
      <c r="A36" t="str">
        <f>"2701907"</f>
        <v>2701907</v>
      </c>
      <c r="B36" t="s">
        <v>26</v>
      </c>
      <c r="C36" s="1" t="str">
        <f t="shared" si="0"/>
        <v>07/04/01</v>
      </c>
      <c r="D36">
        <v>109.02</v>
      </c>
      <c r="E36">
        <v>104.84</v>
      </c>
      <c r="F36">
        <v>113</v>
      </c>
      <c r="G36">
        <v>99.99</v>
      </c>
      <c r="H36">
        <v>30.7</v>
      </c>
      <c r="I36">
        <v>16.54</v>
      </c>
      <c r="J36">
        <v>16.54</v>
      </c>
      <c r="K36">
        <v>16.54</v>
      </c>
      <c r="L36">
        <v>129.67</v>
      </c>
      <c r="M36">
        <v>110.63</v>
      </c>
      <c r="N36">
        <v>67.47</v>
      </c>
      <c r="O36">
        <v>70.33</v>
      </c>
    </row>
    <row r="37" spans="1:15" ht="12.75">
      <c r="A37" t="str">
        <f>"2701908"</f>
        <v>2701908</v>
      </c>
      <c r="B37" t="s">
        <v>27</v>
      </c>
      <c r="C37" s="1" t="str">
        <f t="shared" si="0"/>
        <v>07/04/01</v>
      </c>
      <c r="D37">
        <v>135.71</v>
      </c>
      <c r="E37">
        <v>104.84</v>
      </c>
      <c r="F37">
        <v>113</v>
      </c>
      <c r="G37">
        <v>99.99</v>
      </c>
      <c r="H37">
        <v>32.04</v>
      </c>
      <c r="I37">
        <v>30.08</v>
      </c>
      <c r="J37">
        <v>30.08</v>
      </c>
      <c r="K37">
        <v>32.39</v>
      </c>
      <c r="L37">
        <v>129.67</v>
      </c>
      <c r="M37">
        <v>59.85</v>
      </c>
      <c r="N37">
        <v>102.6</v>
      </c>
      <c r="O37">
        <v>65.29</v>
      </c>
    </row>
    <row r="38" spans="1:15" ht="12.75">
      <c r="A38" t="str">
        <f>"2902901"</f>
        <v>2902901</v>
      </c>
      <c r="B38" t="s">
        <v>28</v>
      </c>
      <c r="C38" s="1" t="str">
        <f t="shared" si="0"/>
        <v>07/04/01</v>
      </c>
      <c r="D38">
        <v>161.88</v>
      </c>
      <c r="E38">
        <v>115.64</v>
      </c>
      <c r="F38">
        <v>85.19</v>
      </c>
      <c r="G38">
        <v>84.92</v>
      </c>
      <c r="H38">
        <v>22.15</v>
      </c>
      <c r="I38">
        <v>11.64</v>
      </c>
      <c r="J38">
        <v>11.64</v>
      </c>
      <c r="K38">
        <v>17.65</v>
      </c>
      <c r="L38">
        <v>154.81</v>
      </c>
      <c r="M38">
        <v>97.46</v>
      </c>
      <c r="N38">
        <v>43.53</v>
      </c>
      <c r="O38">
        <v>46.79</v>
      </c>
    </row>
    <row r="39" spans="1:15" ht="12.75">
      <c r="A39" t="str">
        <f>"2905900"</f>
        <v>2905900</v>
      </c>
      <c r="B39" t="s">
        <v>29</v>
      </c>
      <c r="C39" s="1" t="str">
        <f t="shared" si="0"/>
        <v>07/04/01</v>
      </c>
      <c r="D39">
        <v>103.74</v>
      </c>
      <c r="E39">
        <v>100.11</v>
      </c>
      <c r="F39">
        <v>85.61</v>
      </c>
      <c r="G39">
        <v>89.33</v>
      </c>
      <c r="H39">
        <v>20.08</v>
      </c>
      <c r="I39">
        <v>11.7</v>
      </c>
      <c r="J39">
        <v>11.7</v>
      </c>
      <c r="K39">
        <v>20.74</v>
      </c>
      <c r="L39">
        <v>101.42</v>
      </c>
      <c r="M39">
        <v>109.03</v>
      </c>
      <c r="N39">
        <v>54.41</v>
      </c>
      <c r="O39">
        <v>54.41</v>
      </c>
    </row>
    <row r="40" spans="1:15" ht="12.75">
      <c r="A40" t="str">
        <f>"2908901"</f>
        <v>2908901</v>
      </c>
      <c r="B40" t="s">
        <v>30</v>
      </c>
      <c r="C40" s="1" t="str">
        <f t="shared" si="0"/>
        <v>07/04/01</v>
      </c>
      <c r="D40">
        <v>107.67</v>
      </c>
      <c r="E40">
        <v>99.97</v>
      </c>
      <c r="F40">
        <v>107.8</v>
      </c>
      <c r="G40">
        <v>98.48</v>
      </c>
      <c r="H40">
        <v>22.46</v>
      </c>
      <c r="I40">
        <v>13.87</v>
      </c>
      <c r="J40">
        <v>13.87</v>
      </c>
      <c r="K40">
        <v>23.16</v>
      </c>
      <c r="L40">
        <v>155.23</v>
      </c>
      <c r="M40">
        <v>121.4</v>
      </c>
      <c r="N40">
        <v>67.47</v>
      </c>
      <c r="O40">
        <v>78.42</v>
      </c>
    </row>
    <row r="41" spans="1:15" ht="12.75">
      <c r="A41" t="str">
        <f>"2910900"</f>
        <v>2910900</v>
      </c>
      <c r="B41" t="s">
        <v>31</v>
      </c>
      <c r="C41" s="1" t="str">
        <f t="shared" si="0"/>
        <v>07/04/01</v>
      </c>
      <c r="D41">
        <v>161.88</v>
      </c>
      <c r="E41">
        <v>97.9</v>
      </c>
      <c r="F41">
        <v>113.09</v>
      </c>
      <c r="G41">
        <v>52.58</v>
      </c>
      <c r="H41">
        <v>7.65</v>
      </c>
      <c r="I41">
        <v>1.09</v>
      </c>
      <c r="J41">
        <v>1.09</v>
      </c>
      <c r="K41">
        <v>16.46</v>
      </c>
      <c r="L41">
        <v>155.23</v>
      </c>
      <c r="M41">
        <v>121.4</v>
      </c>
      <c r="N41">
        <v>1.09</v>
      </c>
      <c r="O41">
        <v>1.09</v>
      </c>
    </row>
    <row r="42" spans="1:15" ht="12.75">
      <c r="A42" t="str">
        <f>"2950900"</f>
        <v>2950900</v>
      </c>
      <c r="B42" t="s">
        <v>32</v>
      </c>
      <c r="C42" s="1" t="str">
        <f aca="true" t="shared" si="1" ref="C42:C73">"07/04/01"</f>
        <v>07/04/01</v>
      </c>
      <c r="D42">
        <v>122.88</v>
      </c>
      <c r="E42">
        <v>103.89</v>
      </c>
      <c r="F42">
        <v>98.28</v>
      </c>
      <c r="G42">
        <v>97.4</v>
      </c>
      <c r="H42">
        <v>20.19</v>
      </c>
      <c r="I42">
        <v>11.97</v>
      </c>
      <c r="J42">
        <v>26.96</v>
      </c>
      <c r="K42">
        <v>20.58</v>
      </c>
      <c r="L42">
        <v>105.54</v>
      </c>
      <c r="M42">
        <v>104.6</v>
      </c>
      <c r="N42">
        <v>55.5</v>
      </c>
      <c r="O42">
        <v>86.27</v>
      </c>
    </row>
    <row r="43" spans="1:15" ht="12.75">
      <c r="A43" t="str">
        <f>"2952901"</f>
        <v>2952901</v>
      </c>
      <c r="B43" t="s">
        <v>33</v>
      </c>
      <c r="C43" s="1" t="str">
        <f t="shared" si="1"/>
        <v>07/04/01</v>
      </c>
      <c r="D43">
        <v>139.72</v>
      </c>
      <c r="E43">
        <v>82.31</v>
      </c>
      <c r="F43">
        <v>59.85</v>
      </c>
      <c r="G43">
        <v>85.07</v>
      </c>
      <c r="H43">
        <v>22.34</v>
      </c>
      <c r="I43">
        <v>13.06</v>
      </c>
      <c r="J43">
        <v>13.06</v>
      </c>
      <c r="K43">
        <v>18.65</v>
      </c>
      <c r="L43">
        <v>84.9</v>
      </c>
      <c r="M43">
        <v>82.78</v>
      </c>
      <c r="N43">
        <v>59.85</v>
      </c>
      <c r="O43">
        <v>59.85</v>
      </c>
    </row>
    <row r="44" spans="1:15" ht="12.75">
      <c r="A44" t="str">
        <f>"2952902"</f>
        <v>2952902</v>
      </c>
      <c r="B44" t="s">
        <v>34</v>
      </c>
      <c r="C44" s="1" t="str">
        <f t="shared" si="1"/>
        <v>07/04/01</v>
      </c>
      <c r="D44">
        <v>109.05</v>
      </c>
      <c r="E44">
        <v>103.52</v>
      </c>
      <c r="F44">
        <v>96.96</v>
      </c>
      <c r="G44">
        <v>104.93</v>
      </c>
      <c r="H44">
        <v>21.86</v>
      </c>
      <c r="I44">
        <v>13.06</v>
      </c>
      <c r="J44">
        <v>13.06</v>
      </c>
      <c r="K44">
        <v>18.28</v>
      </c>
      <c r="L44">
        <v>96.65</v>
      </c>
      <c r="M44">
        <v>61.05</v>
      </c>
      <c r="N44">
        <v>45.7</v>
      </c>
      <c r="O44">
        <v>81.62</v>
      </c>
    </row>
    <row r="45" spans="1:15" ht="12.75">
      <c r="A45" t="str">
        <f>"3101901"</f>
        <v>3101901</v>
      </c>
      <c r="B45" t="s">
        <v>35</v>
      </c>
      <c r="C45" s="1" t="str">
        <f t="shared" si="1"/>
        <v>07/04/01</v>
      </c>
      <c r="D45">
        <v>123.91</v>
      </c>
      <c r="E45">
        <v>81.15</v>
      </c>
      <c r="F45">
        <v>81.12</v>
      </c>
      <c r="G45">
        <v>77.45</v>
      </c>
      <c r="H45">
        <v>28.86</v>
      </c>
      <c r="I45">
        <v>15.12</v>
      </c>
      <c r="J45">
        <v>15.12</v>
      </c>
      <c r="K45">
        <v>29.16</v>
      </c>
      <c r="L45">
        <v>77.63</v>
      </c>
      <c r="M45">
        <v>76.62</v>
      </c>
      <c r="N45">
        <v>49.87</v>
      </c>
      <c r="O45">
        <v>48.97</v>
      </c>
    </row>
    <row r="46" spans="1:15" ht="12.75">
      <c r="A46" t="str">
        <f>"3202901"</f>
        <v>3202901</v>
      </c>
      <c r="B46" t="s">
        <v>36</v>
      </c>
      <c r="C46" s="1" t="str">
        <f t="shared" si="1"/>
        <v>07/04/01</v>
      </c>
      <c r="D46">
        <v>98.99</v>
      </c>
      <c r="E46">
        <v>82.38</v>
      </c>
      <c r="F46">
        <v>74.46</v>
      </c>
      <c r="G46">
        <v>85.74</v>
      </c>
      <c r="H46">
        <v>34.74</v>
      </c>
      <c r="I46">
        <v>21.76</v>
      </c>
      <c r="J46">
        <v>27.21</v>
      </c>
      <c r="K46">
        <v>32.17</v>
      </c>
      <c r="L46">
        <v>117.69</v>
      </c>
      <c r="M46">
        <v>110.63</v>
      </c>
      <c r="N46">
        <v>48.97</v>
      </c>
      <c r="O46">
        <v>43.53</v>
      </c>
    </row>
    <row r="47" spans="1:15" ht="12.75">
      <c r="A47" t="str">
        <f>"3301902"</f>
        <v>3301902</v>
      </c>
      <c r="B47" t="s">
        <v>37</v>
      </c>
      <c r="C47" s="1" t="str">
        <f t="shared" si="1"/>
        <v>07/04/01</v>
      </c>
      <c r="D47">
        <v>98.48</v>
      </c>
      <c r="E47">
        <v>95.3</v>
      </c>
      <c r="F47">
        <v>105.98</v>
      </c>
      <c r="G47">
        <v>97.83</v>
      </c>
      <c r="H47">
        <v>26.71</v>
      </c>
      <c r="I47">
        <v>26.93</v>
      </c>
      <c r="J47">
        <v>15.93</v>
      </c>
      <c r="K47">
        <v>27.28</v>
      </c>
      <c r="L47">
        <v>99.64</v>
      </c>
      <c r="M47">
        <v>87.9</v>
      </c>
      <c r="N47">
        <v>27.21</v>
      </c>
      <c r="O47">
        <v>70.73</v>
      </c>
    </row>
    <row r="48" spans="1:15" ht="12.75">
      <c r="A48" t="str">
        <f>"3402901"</f>
        <v>3402901</v>
      </c>
      <c r="B48" t="s">
        <v>38</v>
      </c>
      <c r="C48" s="1" t="str">
        <f t="shared" si="1"/>
        <v>07/04/01</v>
      </c>
      <c r="D48">
        <v>117.76</v>
      </c>
      <c r="E48">
        <v>95.06</v>
      </c>
      <c r="F48">
        <v>99.71</v>
      </c>
      <c r="G48">
        <v>84.12</v>
      </c>
      <c r="H48">
        <v>37.21</v>
      </c>
      <c r="I48">
        <v>16.45</v>
      </c>
      <c r="J48">
        <v>16.44</v>
      </c>
      <c r="K48">
        <v>34.45</v>
      </c>
      <c r="L48">
        <v>97.19</v>
      </c>
      <c r="M48">
        <v>95.92</v>
      </c>
      <c r="N48">
        <v>95.92</v>
      </c>
      <c r="O48">
        <v>60.62</v>
      </c>
    </row>
    <row r="49" spans="1:15" ht="12.75">
      <c r="A49" t="str">
        <f>"3429901"</f>
        <v>3429901</v>
      </c>
      <c r="B49" t="s">
        <v>39</v>
      </c>
      <c r="C49" s="1" t="str">
        <f t="shared" si="1"/>
        <v>07/04/01</v>
      </c>
      <c r="D49">
        <v>110.37</v>
      </c>
      <c r="E49">
        <v>94.36</v>
      </c>
      <c r="F49">
        <v>90.28</v>
      </c>
      <c r="G49">
        <v>89.98</v>
      </c>
      <c r="H49">
        <v>34.44</v>
      </c>
      <c r="I49">
        <v>17.41</v>
      </c>
      <c r="J49">
        <v>17.41</v>
      </c>
      <c r="K49">
        <v>31.9</v>
      </c>
      <c r="L49">
        <v>112.01</v>
      </c>
      <c r="M49">
        <v>99.55</v>
      </c>
      <c r="N49">
        <v>48.97</v>
      </c>
      <c r="O49">
        <v>48.97</v>
      </c>
    </row>
    <row r="50" spans="1:15" ht="12.75">
      <c r="A50" t="str">
        <f>"3523901"</f>
        <v>3523901</v>
      </c>
      <c r="B50" t="s">
        <v>40</v>
      </c>
      <c r="C50" s="1" t="str">
        <f t="shared" si="1"/>
        <v>07/04/01</v>
      </c>
      <c r="D50">
        <v>129.64</v>
      </c>
      <c r="E50">
        <v>100.16</v>
      </c>
      <c r="F50">
        <v>107.95</v>
      </c>
      <c r="G50">
        <v>95.51</v>
      </c>
      <c r="H50">
        <v>36.57</v>
      </c>
      <c r="I50">
        <v>13.39</v>
      </c>
      <c r="J50">
        <v>13.39</v>
      </c>
      <c r="K50">
        <v>33.85</v>
      </c>
      <c r="L50">
        <v>102.09</v>
      </c>
      <c r="M50">
        <v>99.96</v>
      </c>
      <c r="N50">
        <v>54.41</v>
      </c>
      <c r="O50">
        <v>65.29</v>
      </c>
    </row>
    <row r="51" spans="1:15" ht="12.75">
      <c r="A51" t="str">
        <f>"3523902"</f>
        <v>3523902</v>
      </c>
      <c r="B51" t="s">
        <v>41</v>
      </c>
      <c r="C51" s="1" t="str">
        <f t="shared" si="1"/>
        <v>07/04/01</v>
      </c>
      <c r="D51">
        <v>135.71</v>
      </c>
      <c r="E51">
        <v>104.84</v>
      </c>
      <c r="F51">
        <v>111.59</v>
      </c>
      <c r="G51">
        <v>70.73</v>
      </c>
      <c r="H51">
        <v>36.06</v>
      </c>
      <c r="I51">
        <v>23.94</v>
      </c>
      <c r="J51">
        <v>23.94</v>
      </c>
      <c r="K51">
        <v>35.43</v>
      </c>
      <c r="L51">
        <v>129.67</v>
      </c>
      <c r="M51">
        <v>110.63</v>
      </c>
      <c r="N51">
        <v>32.65</v>
      </c>
      <c r="O51">
        <v>21.76</v>
      </c>
    </row>
    <row r="52" spans="1:15" ht="12.75">
      <c r="A52" t="str">
        <f>"3622901"</f>
        <v>3622901</v>
      </c>
      <c r="B52" t="s">
        <v>42</v>
      </c>
      <c r="C52" s="1" t="str">
        <f t="shared" si="1"/>
        <v>07/04/01</v>
      </c>
      <c r="D52">
        <v>100.48</v>
      </c>
      <c r="E52">
        <v>66.15</v>
      </c>
      <c r="F52">
        <v>87.78</v>
      </c>
      <c r="G52">
        <v>79.9</v>
      </c>
      <c r="H52">
        <v>34.63</v>
      </c>
      <c r="I52">
        <v>1.09</v>
      </c>
      <c r="J52">
        <v>27.65</v>
      </c>
      <c r="K52">
        <v>32.08</v>
      </c>
      <c r="L52">
        <v>109.5</v>
      </c>
      <c r="M52">
        <v>84.24</v>
      </c>
      <c r="N52">
        <v>59.85</v>
      </c>
      <c r="O52">
        <v>70.73</v>
      </c>
    </row>
    <row r="53" spans="1:15" ht="12.75">
      <c r="A53" t="str">
        <f>"3702901"</f>
        <v>3702901</v>
      </c>
      <c r="B53" t="s">
        <v>43</v>
      </c>
      <c r="C53" s="1" t="str">
        <f t="shared" si="1"/>
        <v>07/04/01</v>
      </c>
      <c r="D53">
        <v>113.75</v>
      </c>
      <c r="E53">
        <v>82.99</v>
      </c>
      <c r="F53">
        <v>47.62</v>
      </c>
      <c r="G53">
        <v>74.12</v>
      </c>
      <c r="H53">
        <v>35.19</v>
      </c>
      <c r="I53">
        <v>23.43</v>
      </c>
      <c r="J53">
        <v>12.7</v>
      </c>
      <c r="K53">
        <v>32.58</v>
      </c>
      <c r="L53">
        <v>119.21</v>
      </c>
      <c r="M53">
        <v>37.04</v>
      </c>
      <c r="N53">
        <v>44.44</v>
      </c>
      <c r="O53">
        <v>31.75</v>
      </c>
    </row>
    <row r="54" spans="1:15" ht="12.75">
      <c r="A54" t="str">
        <f>"3922900"</f>
        <v>3922900</v>
      </c>
      <c r="B54" t="s">
        <v>44</v>
      </c>
      <c r="C54" s="1" t="str">
        <f t="shared" si="1"/>
        <v>07/04/01</v>
      </c>
      <c r="D54">
        <v>142.74</v>
      </c>
      <c r="E54">
        <v>101.97</v>
      </c>
      <c r="F54">
        <v>1.09</v>
      </c>
      <c r="G54">
        <v>71.54</v>
      </c>
      <c r="H54">
        <v>19.81</v>
      </c>
      <c r="I54">
        <v>1.09</v>
      </c>
      <c r="J54">
        <v>1.09</v>
      </c>
      <c r="K54">
        <v>20.41</v>
      </c>
      <c r="L54">
        <v>136.88</v>
      </c>
      <c r="M54">
        <v>1.09</v>
      </c>
      <c r="N54">
        <v>1.09</v>
      </c>
      <c r="O54">
        <v>1.09</v>
      </c>
    </row>
    <row r="55" spans="1:15" ht="12.75">
      <c r="A55" t="str">
        <f>"4324901"</f>
        <v>4324901</v>
      </c>
      <c r="B55" t="s">
        <v>45</v>
      </c>
      <c r="C55" s="1" t="str">
        <f t="shared" si="1"/>
        <v>07/04/01</v>
      </c>
      <c r="D55">
        <v>161.88</v>
      </c>
      <c r="E55">
        <v>91.03</v>
      </c>
      <c r="F55">
        <v>86.7</v>
      </c>
      <c r="G55">
        <v>68.77</v>
      </c>
      <c r="H55">
        <v>22.46</v>
      </c>
      <c r="I55">
        <v>16.32</v>
      </c>
      <c r="J55">
        <v>12.19</v>
      </c>
      <c r="K55">
        <v>22.98</v>
      </c>
      <c r="L55">
        <v>76.48</v>
      </c>
      <c r="M55">
        <v>30.13</v>
      </c>
      <c r="N55">
        <v>43.53</v>
      </c>
      <c r="O55">
        <v>43.53</v>
      </c>
    </row>
    <row r="56" spans="1:15" ht="12.75">
      <c r="A56" t="str">
        <f>"4329900"</f>
        <v>4329900</v>
      </c>
      <c r="B56" t="s">
        <v>46</v>
      </c>
      <c r="C56" s="1" t="str">
        <f t="shared" si="1"/>
        <v>07/04/01</v>
      </c>
      <c r="D56">
        <v>149.05</v>
      </c>
      <c r="E56">
        <v>106.5</v>
      </c>
      <c r="F56">
        <v>85.1</v>
      </c>
      <c r="G56">
        <v>99.77</v>
      </c>
      <c r="H56">
        <v>20.69</v>
      </c>
      <c r="I56">
        <v>14.71</v>
      </c>
      <c r="J56">
        <v>14.71</v>
      </c>
      <c r="K56">
        <v>21.32</v>
      </c>
      <c r="L56">
        <v>142.93</v>
      </c>
      <c r="M56">
        <v>111.79</v>
      </c>
      <c r="N56">
        <v>54.41</v>
      </c>
      <c r="O56">
        <v>54.41</v>
      </c>
    </row>
    <row r="57" spans="1:15" ht="12.75">
      <c r="A57" t="str">
        <f>"4423901"</f>
        <v>4423901</v>
      </c>
      <c r="B57" t="s">
        <v>47</v>
      </c>
      <c r="C57" s="1" t="str">
        <f t="shared" si="1"/>
        <v>07/04/01</v>
      </c>
      <c r="D57">
        <v>123.56</v>
      </c>
      <c r="E57">
        <v>88.67</v>
      </c>
      <c r="F57">
        <v>50.79</v>
      </c>
      <c r="G57">
        <v>91.03</v>
      </c>
      <c r="H57">
        <v>34.84</v>
      </c>
      <c r="I57">
        <v>15.92</v>
      </c>
      <c r="J57">
        <v>27.81</v>
      </c>
      <c r="K57">
        <v>32.26</v>
      </c>
      <c r="L57">
        <v>118.05</v>
      </c>
      <c r="M57">
        <v>100.71</v>
      </c>
      <c r="N57">
        <v>31.75</v>
      </c>
      <c r="O57">
        <v>50.79</v>
      </c>
    </row>
    <row r="58" spans="1:15" ht="12.75">
      <c r="A58" t="str">
        <f>"4501901"</f>
        <v>4501901</v>
      </c>
      <c r="B58" t="s">
        <v>48</v>
      </c>
      <c r="C58" s="1" t="str">
        <f t="shared" si="1"/>
        <v>07/04/01</v>
      </c>
      <c r="D58">
        <v>126.7</v>
      </c>
      <c r="E58">
        <v>89.95</v>
      </c>
      <c r="F58">
        <v>65.61</v>
      </c>
      <c r="G58">
        <v>59.26</v>
      </c>
      <c r="H58">
        <v>35.72</v>
      </c>
      <c r="I58">
        <v>15.35</v>
      </c>
      <c r="J58">
        <v>20.11</v>
      </c>
      <c r="K58">
        <v>33.08</v>
      </c>
      <c r="L58">
        <v>91.38</v>
      </c>
      <c r="M58">
        <v>86.24</v>
      </c>
      <c r="N58">
        <v>95.78</v>
      </c>
      <c r="O58">
        <v>93.59</v>
      </c>
    </row>
    <row r="59" spans="1:15" ht="12.75">
      <c r="A59" t="str">
        <f>"4601901"</f>
        <v>4601901</v>
      </c>
      <c r="B59" t="s">
        <v>49</v>
      </c>
      <c r="C59" s="1" t="str">
        <f t="shared" si="1"/>
        <v>07/04/01</v>
      </c>
      <c r="D59">
        <v>95.04</v>
      </c>
      <c r="E59">
        <v>95.43</v>
      </c>
      <c r="F59">
        <v>86.73</v>
      </c>
      <c r="G59">
        <v>91.02</v>
      </c>
      <c r="H59">
        <v>34.83</v>
      </c>
      <c r="I59">
        <v>33.74</v>
      </c>
      <c r="J59">
        <v>1.09</v>
      </c>
      <c r="K59">
        <v>32.26</v>
      </c>
      <c r="L59">
        <v>113.52</v>
      </c>
      <c r="M59">
        <v>71.53</v>
      </c>
      <c r="N59">
        <v>93.38</v>
      </c>
      <c r="O59">
        <v>1.09</v>
      </c>
    </row>
    <row r="60" spans="1:15" ht="12.75">
      <c r="A60" t="str">
        <f>"5022901"</f>
        <v>5022901</v>
      </c>
      <c r="B60" t="s">
        <v>50</v>
      </c>
      <c r="C60" s="1" t="str">
        <f t="shared" si="1"/>
        <v>07/04/01</v>
      </c>
      <c r="D60">
        <v>77.7</v>
      </c>
      <c r="E60">
        <v>79.09</v>
      </c>
      <c r="F60">
        <v>59.85</v>
      </c>
      <c r="G60">
        <v>64.19</v>
      </c>
      <c r="H60">
        <v>33.95</v>
      </c>
      <c r="I60">
        <v>29.88</v>
      </c>
      <c r="J60">
        <v>16.32</v>
      </c>
      <c r="K60">
        <v>31.43</v>
      </c>
      <c r="L60">
        <v>29.29</v>
      </c>
      <c r="M60">
        <v>65.29</v>
      </c>
      <c r="N60">
        <v>70.73</v>
      </c>
      <c r="O60">
        <v>74</v>
      </c>
    </row>
    <row r="61" spans="1:15" ht="12.75">
      <c r="A61" t="str">
        <f>"5101900"</f>
        <v>5101900</v>
      </c>
      <c r="B61" t="s">
        <v>51</v>
      </c>
      <c r="C61" s="1" t="str">
        <f t="shared" si="1"/>
        <v>07/04/01</v>
      </c>
      <c r="D61">
        <v>155.7</v>
      </c>
      <c r="E61">
        <v>90.45</v>
      </c>
      <c r="F61">
        <v>14.2</v>
      </c>
      <c r="G61">
        <v>92.99</v>
      </c>
      <c r="H61">
        <v>21.25</v>
      </c>
      <c r="I61">
        <v>21.39</v>
      </c>
      <c r="J61">
        <v>13.77</v>
      </c>
      <c r="K61">
        <v>22.45</v>
      </c>
      <c r="L61">
        <v>105.68</v>
      </c>
      <c r="M61">
        <v>121.4</v>
      </c>
      <c r="N61">
        <v>52.23</v>
      </c>
      <c r="O61">
        <v>86.27</v>
      </c>
    </row>
    <row r="62" spans="1:15" ht="12.75">
      <c r="A62" t="str">
        <f>"5123900"</f>
        <v>5123900</v>
      </c>
      <c r="B62" t="s">
        <v>52</v>
      </c>
      <c r="C62" s="1" t="str">
        <f t="shared" si="1"/>
        <v>07/04/01</v>
      </c>
      <c r="D62">
        <v>140.71</v>
      </c>
      <c r="E62">
        <v>64.62</v>
      </c>
      <c r="F62">
        <v>65.29</v>
      </c>
      <c r="G62">
        <v>54.41</v>
      </c>
      <c r="H62">
        <v>19.52</v>
      </c>
      <c r="I62">
        <v>14.15</v>
      </c>
      <c r="J62">
        <v>14.15</v>
      </c>
      <c r="K62">
        <v>20.12</v>
      </c>
      <c r="L62">
        <v>134.93</v>
      </c>
      <c r="M62">
        <v>54.41</v>
      </c>
      <c r="N62">
        <v>65.29</v>
      </c>
      <c r="O62">
        <v>65.29</v>
      </c>
    </row>
    <row r="63" spans="1:15" ht="12.75">
      <c r="A63" t="str">
        <f>"5154901"</f>
        <v>5154901</v>
      </c>
      <c r="B63" t="s">
        <v>53</v>
      </c>
      <c r="C63" s="1" t="str">
        <f t="shared" si="1"/>
        <v>07/04/01</v>
      </c>
      <c r="D63">
        <v>160.23</v>
      </c>
      <c r="E63">
        <v>94.69</v>
      </c>
      <c r="F63">
        <v>56.2</v>
      </c>
      <c r="G63">
        <v>64.77</v>
      </c>
      <c r="H63">
        <v>22.24</v>
      </c>
      <c r="I63">
        <v>15.7</v>
      </c>
      <c r="J63">
        <v>13.61</v>
      </c>
      <c r="K63">
        <v>19.36</v>
      </c>
      <c r="L63">
        <v>83.26</v>
      </c>
      <c r="M63">
        <v>36.58</v>
      </c>
      <c r="N63">
        <v>70.73</v>
      </c>
      <c r="O63">
        <v>70.73</v>
      </c>
    </row>
    <row r="64" spans="1:15" ht="12.75">
      <c r="A64" t="str">
        <f>"5154902"</f>
        <v>5154902</v>
      </c>
      <c r="B64" t="s">
        <v>54</v>
      </c>
      <c r="C64" s="1" t="str">
        <f t="shared" si="1"/>
        <v>07/04/01</v>
      </c>
      <c r="D64">
        <v>130.21</v>
      </c>
      <c r="E64">
        <v>93.03</v>
      </c>
      <c r="F64">
        <v>68.78</v>
      </c>
      <c r="G64">
        <v>87.15</v>
      </c>
      <c r="H64">
        <v>18.06</v>
      </c>
      <c r="I64">
        <v>12.7</v>
      </c>
      <c r="J64">
        <v>12.7</v>
      </c>
      <c r="K64">
        <v>18.62</v>
      </c>
      <c r="L64">
        <v>124.87</v>
      </c>
      <c r="M64">
        <v>97.66</v>
      </c>
      <c r="N64">
        <v>79.37</v>
      </c>
      <c r="O64">
        <v>74.07</v>
      </c>
    </row>
    <row r="65" spans="1:15" ht="12.75">
      <c r="A65" t="str">
        <f>"5157902"</f>
        <v>5157902</v>
      </c>
      <c r="B65" t="s">
        <v>55</v>
      </c>
      <c r="C65" s="1" t="str">
        <f t="shared" si="1"/>
        <v>07/04/01</v>
      </c>
      <c r="D65">
        <v>158</v>
      </c>
      <c r="E65">
        <v>91.92</v>
      </c>
      <c r="F65">
        <v>65.29</v>
      </c>
      <c r="G65">
        <v>95.33</v>
      </c>
      <c r="H65">
        <v>21.92</v>
      </c>
      <c r="I65">
        <v>12.68</v>
      </c>
      <c r="J65">
        <v>12.68</v>
      </c>
      <c r="K65">
        <v>22.6</v>
      </c>
      <c r="L65">
        <v>122.39</v>
      </c>
      <c r="M65">
        <v>84.27</v>
      </c>
      <c r="N65">
        <v>41.35</v>
      </c>
      <c r="O65">
        <v>45.7</v>
      </c>
    </row>
    <row r="66" spans="1:15" ht="12.75">
      <c r="A66" t="str">
        <f>"5157903"</f>
        <v>5157903</v>
      </c>
      <c r="B66" t="s">
        <v>56</v>
      </c>
      <c r="C66" s="1" t="str">
        <f t="shared" si="1"/>
        <v>07/04/01</v>
      </c>
      <c r="D66">
        <v>123.73</v>
      </c>
      <c r="E66">
        <v>105.86</v>
      </c>
      <c r="F66">
        <v>106.71</v>
      </c>
      <c r="G66">
        <v>104.97</v>
      </c>
      <c r="H66">
        <v>21.76</v>
      </c>
      <c r="I66">
        <v>14.7</v>
      </c>
      <c r="J66">
        <v>27.18</v>
      </c>
      <c r="K66">
        <v>22.44</v>
      </c>
      <c r="L66">
        <v>103.96</v>
      </c>
      <c r="M66">
        <v>117.62</v>
      </c>
      <c r="N66">
        <v>66.38</v>
      </c>
      <c r="O66">
        <v>66.38</v>
      </c>
    </row>
    <row r="67" spans="1:15" ht="12.75">
      <c r="A67" t="str">
        <f>"5157904"</f>
        <v>5157904</v>
      </c>
      <c r="B67" t="s">
        <v>57</v>
      </c>
      <c r="C67" s="1" t="str">
        <f t="shared" si="1"/>
        <v>07/04/01</v>
      </c>
      <c r="D67">
        <v>134.27</v>
      </c>
      <c r="E67">
        <v>88.27</v>
      </c>
      <c r="F67">
        <v>96.09</v>
      </c>
      <c r="G67">
        <v>89.13</v>
      </c>
      <c r="H67">
        <v>22.46</v>
      </c>
      <c r="I67">
        <v>14.15</v>
      </c>
      <c r="J67">
        <v>12.78</v>
      </c>
      <c r="K67">
        <v>23.16</v>
      </c>
      <c r="L67">
        <v>85.4</v>
      </c>
      <c r="M67">
        <v>85.19</v>
      </c>
      <c r="N67">
        <v>48.2</v>
      </c>
      <c r="O67">
        <v>48.97</v>
      </c>
    </row>
    <row r="68" spans="1:15" ht="12.75">
      <c r="A68" t="str">
        <f>"5220900"</f>
        <v>5220900</v>
      </c>
      <c r="B68" t="s">
        <v>58</v>
      </c>
      <c r="C68" s="1" t="str">
        <f t="shared" si="1"/>
        <v>07/04/01</v>
      </c>
      <c r="D68">
        <v>126.84</v>
      </c>
      <c r="E68">
        <v>97.98</v>
      </c>
      <c r="F68">
        <v>105.61</v>
      </c>
      <c r="G68">
        <v>93.45</v>
      </c>
      <c r="H68">
        <v>35.77</v>
      </c>
      <c r="I68">
        <v>10.88</v>
      </c>
      <c r="J68">
        <v>10.88</v>
      </c>
      <c r="K68">
        <v>28.85</v>
      </c>
      <c r="L68">
        <v>90.37</v>
      </c>
      <c r="M68">
        <v>103.39</v>
      </c>
      <c r="N68">
        <v>54.41</v>
      </c>
      <c r="O68">
        <v>87.06</v>
      </c>
    </row>
    <row r="69" spans="1:15" ht="12.75">
      <c r="A69" t="str">
        <f>"5320901"</f>
        <v>5320901</v>
      </c>
      <c r="B69" t="s">
        <v>59</v>
      </c>
      <c r="C69" s="1" t="str">
        <f t="shared" si="1"/>
        <v>07/04/01</v>
      </c>
      <c r="D69">
        <v>109.58</v>
      </c>
      <c r="E69">
        <v>84.65</v>
      </c>
      <c r="F69">
        <v>91.24</v>
      </c>
      <c r="G69">
        <v>80.73</v>
      </c>
      <c r="H69">
        <v>30.9</v>
      </c>
      <c r="I69">
        <v>15.35</v>
      </c>
      <c r="J69">
        <v>24.66</v>
      </c>
      <c r="K69">
        <v>28.61</v>
      </c>
      <c r="L69">
        <v>104.7</v>
      </c>
      <c r="M69">
        <v>52.91</v>
      </c>
      <c r="N69">
        <v>59.26</v>
      </c>
      <c r="O69">
        <v>68.78</v>
      </c>
    </row>
    <row r="70" spans="1:15" ht="12.75">
      <c r="A70" t="str">
        <f>"5401901"</f>
        <v>5401901</v>
      </c>
      <c r="B70" t="s">
        <v>60</v>
      </c>
      <c r="C70" s="1" t="str">
        <f t="shared" si="1"/>
        <v>07/04/01</v>
      </c>
      <c r="D70">
        <v>102.21</v>
      </c>
      <c r="E70">
        <v>78.96</v>
      </c>
      <c r="F70">
        <v>85.1</v>
      </c>
      <c r="G70">
        <v>75.3</v>
      </c>
      <c r="H70">
        <v>28.82</v>
      </c>
      <c r="I70">
        <v>15.31</v>
      </c>
      <c r="J70">
        <v>23</v>
      </c>
      <c r="K70">
        <v>26.69</v>
      </c>
      <c r="L70">
        <v>97.65</v>
      </c>
      <c r="M70">
        <v>103.51</v>
      </c>
      <c r="N70">
        <v>38.09</v>
      </c>
      <c r="O70">
        <v>92.25</v>
      </c>
    </row>
    <row r="71" spans="1:15" ht="12.75">
      <c r="A71" t="str">
        <f>"5501901"</f>
        <v>5501901</v>
      </c>
      <c r="B71" t="s">
        <v>61</v>
      </c>
      <c r="C71" s="1" t="str">
        <f t="shared" si="1"/>
        <v>07/04/01</v>
      </c>
      <c r="D71">
        <v>135.71</v>
      </c>
      <c r="E71">
        <v>91.13</v>
      </c>
      <c r="F71">
        <v>110.1</v>
      </c>
      <c r="G71">
        <v>86.93</v>
      </c>
      <c r="H71">
        <v>38.28</v>
      </c>
      <c r="I71">
        <v>15.79</v>
      </c>
      <c r="J71">
        <v>12.08</v>
      </c>
      <c r="K71">
        <v>23.63</v>
      </c>
      <c r="L71">
        <v>86.93</v>
      </c>
      <c r="M71">
        <v>84.59</v>
      </c>
      <c r="N71">
        <v>81.62</v>
      </c>
      <c r="O71">
        <v>52.23</v>
      </c>
    </row>
    <row r="72" spans="1:15" ht="12.75">
      <c r="A72" t="str">
        <f>"5522901"</f>
        <v>5522901</v>
      </c>
      <c r="B72" t="s">
        <v>62</v>
      </c>
      <c r="C72" s="1" t="str">
        <f t="shared" si="1"/>
        <v>07/04/01</v>
      </c>
      <c r="D72">
        <v>101.67</v>
      </c>
      <c r="E72">
        <v>100.07</v>
      </c>
      <c r="F72">
        <v>1.09</v>
      </c>
      <c r="G72">
        <v>94.42</v>
      </c>
      <c r="H72">
        <v>29.32</v>
      </c>
      <c r="I72">
        <v>1.09</v>
      </c>
      <c r="J72">
        <v>1.09</v>
      </c>
      <c r="K72">
        <v>25.76</v>
      </c>
      <c r="L72">
        <v>70</v>
      </c>
      <c r="M72">
        <v>1.09</v>
      </c>
      <c r="N72">
        <v>1.09</v>
      </c>
      <c r="O72">
        <v>1.09</v>
      </c>
    </row>
    <row r="73" spans="1:15" ht="12.75">
      <c r="A73" t="str">
        <f>"5556901"</f>
        <v>5556901</v>
      </c>
      <c r="B73" t="s">
        <v>63</v>
      </c>
      <c r="C73" s="1" t="str">
        <f t="shared" si="1"/>
        <v>07/04/01</v>
      </c>
      <c r="D73">
        <v>118.4</v>
      </c>
      <c r="E73">
        <v>93.55</v>
      </c>
      <c r="F73">
        <v>25.11</v>
      </c>
      <c r="G73">
        <v>97.79</v>
      </c>
      <c r="H73">
        <v>32.31</v>
      </c>
      <c r="I73">
        <v>16.05</v>
      </c>
      <c r="J73">
        <v>16.05</v>
      </c>
      <c r="K73">
        <v>21.43</v>
      </c>
      <c r="L73">
        <v>122.11</v>
      </c>
      <c r="M73">
        <v>86.25</v>
      </c>
      <c r="N73">
        <v>43.53</v>
      </c>
      <c r="O73">
        <v>65.29</v>
      </c>
    </row>
    <row r="74" spans="1:15" ht="12.75">
      <c r="A74" t="str">
        <f>"5620901"</f>
        <v>5620901</v>
      </c>
      <c r="B74" t="s">
        <v>64</v>
      </c>
      <c r="C74" s="1" t="str">
        <f aca="true" t="shared" si="2" ref="C74:C108">"07/04/01"</f>
        <v>07/04/01</v>
      </c>
      <c r="D74">
        <v>126.18</v>
      </c>
      <c r="E74">
        <v>84.83</v>
      </c>
      <c r="F74">
        <v>105.02</v>
      </c>
      <c r="G74">
        <v>74.26</v>
      </c>
      <c r="H74">
        <v>35.58</v>
      </c>
      <c r="I74">
        <v>25.68</v>
      </c>
      <c r="J74">
        <v>25.68</v>
      </c>
      <c r="K74">
        <v>32.94</v>
      </c>
      <c r="L74">
        <v>92.54</v>
      </c>
      <c r="M74">
        <v>67.26</v>
      </c>
      <c r="N74">
        <v>89.61</v>
      </c>
      <c r="O74">
        <v>54.41</v>
      </c>
    </row>
    <row r="75" spans="1:15" ht="12.75">
      <c r="A75" t="str">
        <f>"5726901"</f>
        <v>5726901</v>
      </c>
      <c r="B75" t="s">
        <v>65</v>
      </c>
      <c r="C75" s="1" t="str">
        <f t="shared" si="2"/>
        <v>07/04/01</v>
      </c>
      <c r="D75">
        <v>91.03</v>
      </c>
      <c r="E75">
        <v>83.92</v>
      </c>
      <c r="F75">
        <v>93.51</v>
      </c>
      <c r="G75">
        <v>88.85</v>
      </c>
      <c r="H75">
        <v>35.18</v>
      </c>
      <c r="I75">
        <v>19.59</v>
      </c>
      <c r="J75">
        <v>19.59</v>
      </c>
      <c r="K75">
        <v>32.57</v>
      </c>
      <c r="L75">
        <v>114.5</v>
      </c>
      <c r="M75">
        <v>86.01</v>
      </c>
      <c r="N75">
        <v>89.6</v>
      </c>
      <c r="O75">
        <v>87.06</v>
      </c>
    </row>
    <row r="76" spans="1:15" ht="12.75">
      <c r="A76" t="str">
        <f>"5903900"</f>
        <v>5903900</v>
      </c>
      <c r="B76" t="s">
        <v>66</v>
      </c>
      <c r="C76" s="1" t="str">
        <f t="shared" si="2"/>
        <v>07/04/01</v>
      </c>
      <c r="D76">
        <v>119.93</v>
      </c>
      <c r="E76">
        <v>94.21</v>
      </c>
      <c r="F76">
        <v>67.47</v>
      </c>
      <c r="G76">
        <v>85</v>
      </c>
      <c r="H76">
        <v>19.14</v>
      </c>
      <c r="I76">
        <v>14.7</v>
      </c>
      <c r="J76">
        <v>14.7</v>
      </c>
      <c r="K76">
        <v>18.55</v>
      </c>
      <c r="L76">
        <v>155.23</v>
      </c>
      <c r="M76">
        <v>88.47</v>
      </c>
      <c r="N76">
        <v>81.62</v>
      </c>
      <c r="O76">
        <v>81.62</v>
      </c>
    </row>
    <row r="77" spans="1:15" ht="12.75">
      <c r="A77" t="str">
        <f>"5904901"</f>
        <v>5904901</v>
      </c>
      <c r="B77" t="s">
        <v>67</v>
      </c>
      <c r="C77" s="1" t="str">
        <f t="shared" si="2"/>
        <v>07/04/01</v>
      </c>
      <c r="D77">
        <v>153.45</v>
      </c>
      <c r="E77">
        <v>97.64</v>
      </c>
      <c r="F77">
        <v>102.17</v>
      </c>
      <c r="G77">
        <v>98.7</v>
      </c>
      <c r="H77">
        <v>20.93</v>
      </c>
      <c r="I77">
        <v>12.24</v>
      </c>
      <c r="J77">
        <v>12.24</v>
      </c>
      <c r="K77">
        <v>21.95</v>
      </c>
      <c r="L77">
        <v>97.05</v>
      </c>
      <c r="M77">
        <v>84.87</v>
      </c>
      <c r="N77">
        <v>69.64</v>
      </c>
      <c r="O77">
        <v>69.64</v>
      </c>
    </row>
    <row r="78" spans="1:15" ht="12.75">
      <c r="A78" t="str">
        <f>"5905900"</f>
        <v>5905900</v>
      </c>
      <c r="B78" t="s">
        <v>68</v>
      </c>
      <c r="C78" s="1" t="str">
        <f t="shared" si="2"/>
        <v>07/04/01</v>
      </c>
      <c r="D78">
        <v>106.06</v>
      </c>
      <c r="E78">
        <v>115.64</v>
      </c>
      <c r="F78">
        <v>81.62</v>
      </c>
      <c r="G78">
        <v>108.34</v>
      </c>
      <c r="H78">
        <v>22.46</v>
      </c>
      <c r="I78">
        <v>12.49</v>
      </c>
      <c r="J78">
        <v>12.49</v>
      </c>
      <c r="K78">
        <v>23.16</v>
      </c>
      <c r="L78">
        <v>155.23</v>
      </c>
      <c r="M78">
        <v>48.97</v>
      </c>
      <c r="N78">
        <v>67.25</v>
      </c>
      <c r="O78">
        <v>40.78</v>
      </c>
    </row>
    <row r="79" spans="1:15" ht="12.75">
      <c r="A79" t="str">
        <f>"5905901"</f>
        <v>5905901</v>
      </c>
      <c r="B79" t="s">
        <v>69</v>
      </c>
      <c r="C79" s="1" t="str">
        <f t="shared" si="2"/>
        <v>07/04/01</v>
      </c>
      <c r="D79">
        <v>161.88</v>
      </c>
      <c r="E79">
        <v>107.9</v>
      </c>
      <c r="F79">
        <v>92.81</v>
      </c>
      <c r="G79">
        <v>108.34</v>
      </c>
      <c r="H79">
        <v>22.46</v>
      </c>
      <c r="I79">
        <v>14.7</v>
      </c>
      <c r="J79">
        <v>14.7</v>
      </c>
      <c r="K79">
        <v>22.21</v>
      </c>
      <c r="L79">
        <v>155.23</v>
      </c>
      <c r="M79">
        <v>105.98</v>
      </c>
      <c r="N79">
        <v>81.62</v>
      </c>
      <c r="O79">
        <v>70.73</v>
      </c>
    </row>
    <row r="80" spans="1:15" ht="12.75">
      <c r="A80" t="str">
        <f>"5907902"</f>
        <v>5907902</v>
      </c>
      <c r="B80" t="s">
        <v>70</v>
      </c>
      <c r="C80" s="1" t="str">
        <f t="shared" si="2"/>
        <v>07/04/01</v>
      </c>
      <c r="D80">
        <v>142.22</v>
      </c>
      <c r="E80">
        <v>93.79</v>
      </c>
      <c r="F80">
        <v>81.62</v>
      </c>
      <c r="G80">
        <v>36.51</v>
      </c>
      <c r="H80">
        <v>21.88</v>
      </c>
      <c r="I80">
        <v>14.15</v>
      </c>
      <c r="J80">
        <v>14.15</v>
      </c>
      <c r="K80">
        <v>20.82</v>
      </c>
      <c r="L80">
        <v>145.8</v>
      </c>
      <c r="M80">
        <v>100.86</v>
      </c>
      <c r="N80">
        <v>81.62</v>
      </c>
      <c r="O80">
        <v>46.79</v>
      </c>
    </row>
    <row r="81" spans="1:15" ht="12.75">
      <c r="A81" t="str">
        <f>"5925901"</f>
        <v>5925901</v>
      </c>
      <c r="B81" t="s">
        <v>71</v>
      </c>
      <c r="C81" s="1" t="str">
        <f t="shared" si="2"/>
        <v>07/04/01</v>
      </c>
      <c r="D81">
        <v>133.63</v>
      </c>
      <c r="E81">
        <v>89.62</v>
      </c>
      <c r="F81">
        <v>90.52</v>
      </c>
      <c r="G81">
        <v>90.24</v>
      </c>
      <c r="H81">
        <v>22.04</v>
      </c>
      <c r="I81">
        <v>14.15</v>
      </c>
      <c r="J81">
        <v>14.15</v>
      </c>
      <c r="K81">
        <v>21.62</v>
      </c>
      <c r="L81">
        <v>76.34</v>
      </c>
      <c r="M81">
        <v>95.9</v>
      </c>
      <c r="N81">
        <v>92.5</v>
      </c>
      <c r="O81">
        <v>86.27</v>
      </c>
    </row>
    <row r="82" spans="1:15" ht="12.75">
      <c r="A82" t="str">
        <f>"7000901"</f>
        <v>7000901</v>
      </c>
      <c r="B82" t="s">
        <v>72</v>
      </c>
      <c r="C82" s="1" t="str">
        <f t="shared" si="2"/>
        <v>07/04/01</v>
      </c>
      <c r="D82">
        <v>161.06</v>
      </c>
      <c r="E82">
        <v>115.06</v>
      </c>
      <c r="F82">
        <v>112.52</v>
      </c>
      <c r="G82">
        <v>103.51</v>
      </c>
      <c r="H82">
        <v>22.36</v>
      </c>
      <c r="I82">
        <v>21.29</v>
      </c>
      <c r="J82">
        <v>23.67</v>
      </c>
      <c r="K82">
        <v>22.47</v>
      </c>
      <c r="L82">
        <v>150.68</v>
      </c>
      <c r="M82">
        <v>116.05</v>
      </c>
      <c r="N82">
        <v>87.06</v>
      </c>
      <c r="O82">
        <v>86.27</v>
      </c>
    </row>
    <row r="83" spans="1:15" ht="12.75">
      <c r="A83" t="str">
        <f>"7000902"</f>
        <v>7000902</v>
      </c>
      <c r="B83" t="s">
        <v>73</v>
      </c>
      <c r="C83" s="1" t="str">
        <f t="shared" si="2"/>
        <v>07/04/01</v>
      </c>
      <c r="D83">
        <v>159.4</v>
      </c>
      <c r="E83">
        <v>101.01</v>
      </c>
      <c r="F83">
        <v>69.64</v>
      </c>
      <c r="G83">
        <v>106.69</v>
      </c>
      <c r="H83">
        <v>20.87</v>
      </c>
      <c r="I83">
        <v>14.09</v>
      </c>
      <c r="J83">
        <v>14.09</v>
      </c>
      <c r="K83">
        <v>20.77</v>
      </c>
      <c r="L83">
        <v>152.86</v>
      </c>
      <c r="M83">
        <v>119.55</v>
      </c>
      <c r="N83">
        <v>69.64</v>
      </c>
      <c r="O83">
        <v>69.64</v>
      </c>
    </row>
    <row r="84" spans="1:15" ht="12.75">
      <c r="A84" t="str">
        <f>"7000903"</f>
        <v>7000903</v>
      </c>
      <c r="B84" t="s">
        <v>74</v>
      </c>
      <c r="C84" s="1" t="str">
        <f t="shared" si="2"/>
        <v>07/04/01</v>
      </c>
      <c r="D84">
        <v>161.88</v>
      </c>
      <c r="E84">
        <v>115.64</v>
      </c>
      <c r="F84">
        <v>110.15</v>
      </c>
      <c r="G84">
        <v>107.53</v>
      </c>
      <c r="H84">
        <v>20.2</v>
      </c>
      <c r="I84">
        <v>10.33</v>
      </c>
      <c r="J84">
        <v>10.33</v>
      </c>
      <c r="K84">
        <v>18.9</v>
      </c>
      <c r="L84">
        <v>155.23</v>
      </c>
      <c r="M84">
        <v>120.12</v>
      </c>
      <c r="N84">
        <v>104.91</v>
      </c>
      <c r="O84">
        <v>67.47</v>
      </c>
    </row>
    <row r="85" spans="1:15" ht="12.75">
      <c r="A85" t="str">
        <f>"7000904"</f>
        <v>7000904</v>
      </c>
      <c r="B85" t="s">
        <v>75</v>
      </c>
      <c r="C85" s="1" t="str">
        <f t="shared" si="2"/>
        <v>07/04/01</v>
      </c>
      <c r="D85">
        <v>161.88</v>
      </c>
      <c r="E85">
        <v>115.64</v>
      </c>
      <c r="F85">
        <v>113.09</v>
      </c>
      <c r="G85">
        <v>73.3</v>
      </c>
      <c r="H85">
        <v>22.46</v>
      </c>
      <c r="I85">
        <v>12.52</v>
      </c>
      <c r="J85">
        <v>12.52</v>
      </c>
      <c r="K85">
        <v>18.26</v>
      </c>
      <c r="L85">
        <v>110.5</v>
      </c>
      <c r="M85">
        <v>87.35</v>
      </c>
      <c r="N85">
        <v>90.76</v>
      </c>
      <c r="O85">
        <v>67.47</v>
      </c>
    </row>
    <row r="86" spans="1:15" ht="12.75">
      <c r="A86" t="str">
        <f>"7000905"</f>
        <v>7000905</v>
      </c>
      <c r="B86" t="s">
        <v>76</v>
      </c>
      <c r="C86" s="1" t="str">
        <f t="shared" si="2"/>
        <v>07/04/01</v>
      </c>
      <c r="D86">
        <v>109.83</v>
      </c>
      <c r="E86">
        <v>115.61</v>
      </c>
      <c r="F86">
        <v>70.73</v>
      </c>
      <c r="G86">
        <v>24.72</v>
      </c>
      <c r="H86">
        <v>20.83</v>
      </c>
      <c r="I86">
        <v>12.72</v>
      </c>
      <c r="J86">
        <v>11.21</v>
      </c>
      <c r="K86">
        <v>19.93</v>
      </c>
      <c r="L86">
        <v>155.23</v>
      </c>
      <c r="M86">
        <v>94.69</v>
      </c>
      <c r="N86">
        <v>70.73</v>
      </c>
      <c r="O86">
        <v>70.73</v>
      </c>
    </row>
    <row r="87" spans="1:15" ht="12.75">
      <c r="A87" t="str">
        <f>"7000907"</f>
        <v>7000907</v>
      </c>
      <c r="B87" t="s">
        <v>77</v>
      </c>
      <c r="C87" s="1" t="str">
        <f t="shared" si="2"/>
        <v>07/04/01</v>
      </c>
      <c r="D87">
        <v>155.16</v>
      </c>
      <c r="E87">
        <v>110.85</v>
      </c>
      <c r="F87">
        <v>108.4</v>
      </c>
      <c r="G87">
        <v>103.84</v>
      </c>
      <c r="H87">
        <v>20.17</v>
      </c>
      <c r="I87">
        <v>12.9</v>
      </c>
      <c r="J87">
        <v>30.3</v>
      </c>
      <c r="K87">
        <v>22.19</v>
      </c>
      <c r="L87">
        <v>148.79</v>
      </c>
      <c r="M87">
        <v>116.36</v>
      </c>
      <c r="N87">
        <v>104.91</v>
      </c>
      <c r="O87">
        <v>86.27</v>
      </c>
    </row>
    <row r="88" spans="1:15" ht="12.75">
      <c r="A88" t="str">
        <f>"7000908"</f>
        <v>7000908</v>
      </c>
      <c r="B88" t="s">
        <v>78</v>
      </c>
      <c r="C88" s="1" t="str">
        <f t="shared" si="2"/>
        <v>07/04/01</v>
      </c>
      <c r="D88">
        <v>118.99</v>
      </c>
      <c r="E88">
        <v>82.8</v>
      </c>
      <c r="F88">
        <v>98.62</v>
      </c>
      <c r="G88">
        <v>87.29</v>
      </c>
      <c r="H88">
        <v>22.04</v>
      </c>
      <c r="I88">
        <v>13.66</v>
      </c>
      <c r="J88">
        <v>11.25</v>
      </c>
      <c r="K88">
        <v>16.96</v>
      </c>
      <c r="L88">
        <v>131.37</v>
      </c>
      <c r="M88">
        <v>93.01</v>
      </c>
      <c r="N88">
        <v>54.41</v>
      </c>
      <c r="O88">
        <v>86.27</v>
      </c>
    </row>
    <row r="89" spans="1:15" ht="12.75">
      <c r="A89" t="str">
        <f>"7000909"</f>
        <v>7000909</v>
      </c>
      <c r="B89" t="s">
        <v>79</v>
      </c>
      <c r="C89" s="1" t="str">
        <f t="shared" si="2"/>
        <v>07/04/01</v>
      </c>
      <c r="D89">
        <v>150.89</v>
      </c>
      <c r="E89">
        <v>115.64</v>
      </c>
      <c r="F89">
        <v>113.09</v>
      </c>
      <c r="G89">
        <v>108.34</v>
      </c>
      <c r="H89">
        <v>22.46</v>
      </c>
      <c r="I89">
        <v>11.97</v>
      </c>
      <c r="J89">
        <v>19.59</v>
      </c>
      <c r="K89">
        <v>23.16</v>
      </c>
      <c r="L89">
        <v>155.23</v>
      </c>
      <c r="M89">
        <v>121.4</v>
      </c>
      <c r="N89">
        <v>38.09</v>
      </c>
      <c r="O89">
        <v>67.47</v>
      </c>
    </row>
    <row r="90" spans="1:15" ht="12.75">
      <c r="A90" t="str">
        <f>"7000911"</f>
        <v>7000911</v>
      </c>
      <c r="B90" t="s">
        <v>80</v>
      </c>
      <c r="C90" s="1" t="str">
        <f t="shared" si="2"/>
        <v>07/04/01</v>
      </c>
      <c r="D90">
        <v>132.05</v>
      </c>
      <c r="E90">
        <v>97.4</v>
      </c>
      <c r="F90">
        <v>67.47</v>
      </c>
      <c r="G90">
        <v>70.73</v>
      </c>
      <c r="H90">
        <v>18</v>
      </c>
      <c r="I90">
        <v>12.35</v>
      </c>
      <c r="J90">
        <v>12.35</v>
      </c>
      <c r="K90">
        <v>17.8</v>
      </c>
      <c r="L90">
        <v>103.39</v>
      </c>
      <c r="M90">
        <v>87.72</v>
      </c>
      <c r="N90">
        <v>67.47</v>
      </c>
      <c r="O90">
        <v>70.73</v>
      </c>
    </row>
    <row r="91" spans="1:15" ht="12.75">
      <c r="A91" t="str">
        <f>"7000912"</f>
        <v>7000912</v>
      </c>
      <c r="B91" t="s">
        <v>81</v>
      </c>
      <c r="C91" s="1" t="str">
        <f t="shared" si="2"/>
        <v>07/04/01</v>
      </c>
      <c r="D91">
        <v>108.08</v>
      </c>
      <c r="E91">
        <v>97.55</v>
      </c>
      <c r="F91">
        <v>70.73</v>
      </c>
      <c r="G91">
        <v>98.43</v>
      </c>
      <c r="H91">
        <v>17.98</v>
      </c>
      <c r="I91">
        <v>13.87</v>
      </c>
      <c r="J91">
        <v>13.87</v>
      </c>
      <c r="K91">
        <v>20.33</v>
      </c>
      <c r="L91">
        <v>110.98</v>
      </c>
      <c r="M91">
        <v>70.73</v>
      </c>
      <c r="N91">
        <v>70.73</v>
      </c>
      <c r="O91">
        <v>70.73</v>
      </c>
    </row>
    <row r="92" spans="1:15" ht="12.75">
      <c r="A92" t="str">
        <f>"7001903"</f>
        <v>7001903</v>
      </c>
      <c r="B92" t="s">
        <v>82</v>
      </c>
      <c r="C92" s="1" t="str">
        <f t="shared" si="2"/>
        <v>07/04/01</v>
      </c>
      <c r="D92">
        <v>125.41</v>
      </c>
      <c r="E92">
        <v>110.31</v>
      </c>
      <c r="F92">
        <v>65.29</v>
      </c>
      <c r="G92">
        <v>106.02</v>
      </c>
      <c r="H92">
        <v>21.99</v>
      </c>
      <c r="I92">
        <v>14.7</v>
      </c>
      <c r="J92">
        <v>20.88</v>
      </c>
      <c r="K92">
        <v>20.44</v>
      </c>
      <c r="L92">
        <v>103.24</v>
      </c>
      <c r="M92">
        <v>118.81</v>
      </c>
      <c r="N92">
        <v>65.29</v>
      </c>
      <c r="O92">
        <v>65.29</v>
      </c>
    </row>
    <row r="93" spans="1:15" ht="12.75">
      <c r="A93" t="str">
        <f>"7001904"</f>
        <v>7001904</v>
      </c>
      <c r="B93" t="s">
        <v>83</v>
      </c>
      <c r="C93" s="1" t="str">
        <f t="shared" si="2"/>
        <v>07/04/01</v>
      </c>
      <c r="D93">
        <v>113.51</v>
      </c>
      <c r="E93">
        <v>112.38</v>
      </c>
      <c r="F93">
        <v>66.93</v>
      </c>
      <c r="G93">
        <v>100.49</v>
      </c>
      <c r="H93">
        <v>18.56</v>
      </c>
      <c r="I93">
        <v>11.75</v>
      </c>
      <c r="J93">
        <v>11.21</v>
      </c>
      <c r="K93">
        <v>20.6</v>
      </c>
      <c r="L93">
        <v>144.04</v>
      </c>
      <c r="M93">
        <v>110.88</v>
      </c>
      <c r="N93">
        <v>91.91</v>
      </c>
      <c r="O93">
        <v>70.73</v>
      </c>
    </row>
    <row r="94" spans="1:15" ht="12.75">
      <c r="A94" t="str">
        <f>"7001907"</f>
        <v>7001907</v>
      </c>
      <c r="B94" t="s">
        <v>84</v>
      </c>
      <c r="C94" s="1" t="str">
        <f t="shared" si="2"/>
        <v>07/04/01</v>
      </c>
      <c r="D94">
        <v>151.25</v>
      </c>
      <c r="E94">
        <v>113.79</v>
      </c>
      <c r="F94">
        <v>70.73</v>
      </c>
      <c r="G94">
        <v>97.59</v>
      </c>
      <c r="H94">
        <v>18</v>
      </c>
      <c r="I94">
        <v>12.78</v>
      </c>
      <c r="J94">
        <v>18.7</v>
      </c>
      <c r="K94">
        <v>17.76</v>
      </c>
      <c r="L94">
        <v>155.23</v>
      </c>
      <c r="M94">
        <v>79.22</v>
      </c>
      <c r="N94">
        <v>98.13</v>
      </c>
      <c r="O94">
        <v>86.27</v>
      </c>
    </row>
    <row r="95" spans="1:15" ht="12.75">
      <c r="A95" t="str">
        <f>"7001908"</f>
        <v>7001908</v>
      </c>
      <c r="B95" t="s">
        <v>85</v>
      </c>
      <c r="C95" s="1" t="str">
        <f t="shared" si="2"/>
        <v>07/04/01</v>
      </c>
      <c r="D95">
        <v>110.42</v>
      </c>
      <c r="E95">
        <v>93.57</v>
      </c>
      <c r="F95">
        <v>105.44</v>
      </c>
      <c r="G95">
        <v>95.43</v>
      </c>
      <c r="H95">
        <v>15.93</v>
      </c>
      <c r="I95">
        <v>13.54</v>
      </c>
      <c r="J95">
        <v>30.43</v>
      </c>
      <c r="K95">
        <v>19.56</v>
      </c>
      <c r="L95">
        <v>143.67</v>
      </c>
      <c r="M95">
        <v>93.13</v>
      </c>
      <c r="N95">
        <v>93.46</v>
      </c>
      <c r="O95">
        <v>30.12</v>
      </c>
    </row>
    <row r="96" spans="1:15" ht="12.75">
      <c r="A96" t="str">
        <f>"7001909"</f>
        <v>7001909</v>
      </c>
      <c r="B96" t="s">
        <v>86</v>
      </c>
      <c r="C96" s="1" t="str">
        <f t="shared" si="2"/>
        <v>07/04/01</v>
      </c>
      <c r="D96">
        <v>123.47</v>
      </c>
      <c r="E96">
        <v>113.86</v>
      </c>
      <c r="F96">
        <v>65.29</v>
      </c>
      <c r="G96">
        <v>106.66</v>
      </c>
      <c r="H96">
        <v>22.11</v>
      </c>
      <c r="I96">
        <v>14.25</v>
      </c>
      <c r="J96">
        <v>14.25</v>
      </c>
      <c r="K96">
        <v>22.8</v>
      </c>
      <c r="L96">
        <v>107.35</v>
      </c>
      <c r="M96">
        <v>106.44</v>
      </c>
      <c r="N96">
        <v>65.29</v>
      </c>
      <c r="O96">
        <v>65.29</v>
      </c>
    </row>
    <row r="97" spans="1:15" ht="12.75">
      <c r="A97" t="str">
        <f>"7002903"</f>
        <v>7002903</v>
      </c>
      <c r="B97" t="s">
        <v>87</v>
      </c>
      <c r="C97" s="1" t="str">
        <f t="shared" si="2"/>
        <v>07/04/01</v>
      </c>
      <c r="D97">
        <v>161.88</v>
      </c>
      <c r="E97">
        <v>115.64</v>
      </c>
      <c r="F97">
        <v>107.14</v>
      </c>
      <c r="G97">
        <v>104.47</v>
      </c>
      <c r="H97">
        <v>19.22</v>
      </c>
      <c r="I97">
        <v>13.28</v>
      </c>
      <c r="J97">
        <v>13.28</v>
      </c>
      <c r="K97">
        <v>19.67</v>
      </c>
      <c r="L97">
        <v>155.23</v>
      </c>
      <c r="M97">
        <v>121.4</v>
      </c>
      <c r="N97">
        <v>54.41</v>
      </c>
      <c r="O97">
        <v>54.41</v>
      </c>
    </row>
    <row r="98" spans="1:15" ht="12.75">
      <c r="A98" t="str">
        <f>"7002905"</f>
        <v>7002905</v>
      </c>
      <c r="B98" t="s">
        <v>88</v>
      </c>
      <c r="C98" s="1" t="str">
        <f t="shared" si="2"/>
        <v>07/04/01</v>
      </c>
      <c r="D98">
        <v>104.79</v>
      </c>
      <c r="E98">
        <v>115.64</v>
      </c>
      <c r="F98">
        <v>113.09</v>
      </c>
      <c r="G98">
        <v>108.34</v>
      </c>
      <c r="H98">
        <v>21.88</v>
      </c>
      <c r="I98">
        <v>13.06</v>
      </c>
      <c r="J98">
        <v>13.06</v>
      </c>
      <c r="K98">
        <v>21.43</v>
      </c>
      <c r="L98">
        <v>96.45</v>
      </c>
      <c r="M98">
        <v>116.4</v>
      </c>
      <c r="N98">
        <v>81.62</v>
      </c>
      <c r="O98">
        <v>65.29</v>
      </c>
    </row>
    <row r="99" spans="1:15" ht="12.75">
      <c r="A99" t="str">
        <f>"7002907"</f>
        <v>7002907</v>
      </c>
      <c r="B99" t="s">
        <v>89</v>
      </c>
      <c r="C99" s="1" t="str">
        <f t="shared" si="2"/>
        <v>07/04/01</v>
      </c>
      <c r="D99">
        <v>158.26</v>
      </c>
      <c r="E99">
        <v>113.07</v>
      </c>
      <c r="F99">
        <v>110.56</v>
      </c>
      <c r="G99">
        <v>105.93</v>
      </c>
      <c r="H99">
        <v>1.09</v>
      </c>
      <c r="I99">
        <v>1.09</v>
      </c>
      <c r="J99">
        <v>1.09</v>
      </c>
      <c r="K99">
        <v>22.63</v>
      </c>
      <c r="L99">
        <v>151.77</v>
      </c>
      <c r="M99">
        <v>77.81</v>
      </c>
      <c r="N99">
        <v>1.09</v>
      </c>
      <c r="O99">
        <v>1.09</v>
      </c>
    </row>
    <row r="100" spans="1:15" ht="12.75">
      <c r="A100" t="str">
        <f>"7002910"</f>
        <v>7002910</v>
      </c>
      <c r="B100" t="s">
        <v>90</v>
      </c>
      <c r="C100" s="1" t="str">
        <f t="shared" si="2"/>
        <v>07/04/01</v>
      </c>
      <c r="D100">
        <v>138.48</v>
      </c>
      <c r="E100">
        <v>90.6</v>
      </c>
      <c r="F100">
        <v>70.73</v>
      </c>
      <c r="G100">
        <v>104.79</v>
      </c>
      <c r="H100">
        <v>20.37</v>
      </c>
      <c r="I100">
        <v>13.33</v>
      </c>
      <c r="J100">
        <v>22.14</v>
      </c>
      <c r="K100">
        <v>20.31</v>
      </c>
      <c r="L100">
        <v>84.9</v>
      </c>
      <c r="M100">
        <v>84.67</v>
      </c>
      <c r="N100">
        <v>81.62</v>
      </c>
      <c r="O100">
        <v>86.27</v>
      </c>
    </row>
    <row r="101" spans="1:15" ht="12.75">
      <c r="A101" t="str">
        <f>"7002911"</f>
        <v>7002911</v>
      </c>
      <c r="B101" t="s">
        <v>91</v>
      </c>
      <c r="C101" s="1" t="str">
        <f t="shared" si="2"/>
        <v>07/04/01</v>
      </c>
      <c r="D101">
        <v>134.59</v>
      </c>
      <c r="E101">
        <v>80.79</v>
      </c>
      <c r="F101">
        <v>70.14</v>
      </c>
      <c r="G101">
        <v>73.51</v>
      </c>
      <c r="H101">
        <v>20.11</v>
      </c>
      <c r="I101">
        <v>14.29</v>
      </c>
      <c r="J101">
        <v>22.26</v>
      </c>
      <c r="K101">
        <v>20.7</v>
      </c>
      <c r="L101">
        <v>114.16</v>
      </c>
      <c r="M101">
        <v>112.03</v>
      </c>
      <c r="N101">
        <v>70.73</v>
      </c>
      <c r="O101">
        <v>70.73</v>
      </c>
    </row>
    <row r="102" spans="1:15" ht="12.75">
      <c r="A102" t="str">
        <f>"7003901"</f>
        <v>7003901</v>
      </c>
      <c r="B102" t="s">
        <v>92</v>
      </c>
      <c r="C102" s="1" t="str">
        <f t="shared" si="2"/>
        <v>07/04/01</v>
      </c>
      <c r="D102">
        <v>144.2</v>
      </c>
      <c r="E102">
        <v>92.57</v>
      </c>
      <c r="F102">
        <v>102.52</v>
      </c>
      <c r="G102">
        <v>90.85</v>
      </c>
      <c r="H102">
        <v>19.9</v>
      </c>
      <c r="I102">
        <v>19.3</v>
      </c>
      <c r="J102">
        <v>13.48</v>
      </c>
      <c r="K102">
        <v>19.18</v>
      </c>
      <c r="L102">
        <v>141.92</v>
      </c>
      <c r="M102">
        <v>88.28</v>
      </c>
      <c r="N102">
        <v>81.62</v>
      </c>
      <c r="O102">
        <v>86.27</v>
      </c>
    </row>
    <row r="103" spans="1:15" ht="12.75">
      <c r="A103" t="str">
        <f>"7003902"</f>
        <v>7003902</v>
      </c>
      <c r="B103" t="s">
        <v>93</v>
      </c>
      <c r="C103" s="1" t="str">
        <f t="shared" si="2"/>
        <v>07/04/01</v>
      </c>
      <c r="D103">
        <v>109.8</v>
      </c>
      <c r="E103">
        <v>70.84</v>
      </c>
      <c r="F103">
        <v>96.34</v>
      </c>
      <c r="G103">
        <v>108.34</v>
      </c>
      <c r="H103">
        <v>17.5</v>
      </c>
      <c r="I103">
        <v>12.29</v>
      </c>
      <c r="J103">
        <v>12.29</v>
      </c>
      <c r="K103">
        <v>17.93</v>
      </c>
      <c r="L103">
        <v>113.63</v>
      </c>
      <c r="M103">
        <v>105.12</v>
      </c>
      <c r="N103">
        <v>43.53</v>
      </c>
      <c r="O103">
        <v>86.27</v>
      </c>
    </row>
    <row r="104" spans="1:15" ht="12.75">
      <c r="A104" t="str">
        <f>"7003903"</f>
        <v>7003903</v>
      </c>
      <c r="B104" t="s">
        <v>94</v>
      </c>
      <c r="C104" s="1" t="str">
        <f t="shared" si="2"/>
        <v>07/04/01</v>
      </c>
      <c r="D104">
        <v>160.54</v>
      </c>
      <c r="E104">
        <v>75.33</v>
      </c>
      <c r="F104">
        <v>66.38</v>
      </c>
      <c r="G104">
        <v>79.53</v>
      </c>
      <c r="H104">
        <v>22.46</v>
      </c>
      <c r="I104">
        <v>13.06</v>
      </c>
      <c r="J104">
        <v>13.06</v>
      </c>
      <c r="K104">
        <v>18.15</v>
      </c>
      <c r="L104">
        <v>93.68</v>
      </c>
      <c r="M104">
        <v>76.61</v>
      </c>
      <c r="N104">
        <v>64.32</v>
      </c>
      <c r="O104">
        <v>54.41</v>
      </c>
    </row>
    <row r="105" spans="1:15" ht="12.75">
      <c r="A105" t="str">
        <f>"7003907"</f>
        <v>7003907</v>
      </c>
      <c r="B105" t="s">
        <v>95</v>
      </c>
      <c r="C105" s="1" t="str">
        <f t="shared" si="2"/>
        <v>07/04/01</v>
      </c>
      <c r="D105">
        <v>102.24</v>
      </c>
      <c r="E105">
        <v>85.97</v>
      </c>
      <c r="F105">
        <v>70.73</v>
      </c>
      <c r="G105">
        <v>86.23</v>
      </c>
      <c r="H105">
        <v>18.19</v>
      </c>
      <c r="I105">
        <v>11.97</v>
      </c>
      <c r="J105">
        <v>11.97</v>
      </c>
      <c r="K105">
        <v>18.5</v>
      </c>
      <c r="L105">
        <v>85.5</v>
      </c>
      <c r="M105">
        <v>87.85</v>
      </c>
      <c r="N105">
        <v>64.2</v>
      </c>
      <c r="O105">
        <v>48.97</v>
      </c>
    </row>
    <row r="106" spans="1:15" ht="12.75">
      <c r="A106" t="str">
        <f>"7003908"</f>
        <v>7003908</v>
      </c>
      <c r="B106" t="s">
        <v>96</v>
      </c>
      <c r="C106" s="1" t="str">
        <f t="shared" si="2"/>
        <v>07/04/01</v>
      </c>
      <c r="D106">
        <v>149.63</v>
      </c>
      <c r="E106">
        <v>115.64</v>
      </c>
      <c r="F106">
        <v>99.67</v>
      </c>
      <c r="G106">
        <v>99.31</v>
      </c>
      <c r="H106">
        <v>22.46</v>
      </c>
      <c r="I106">
        <v>15.23</v>
      </c>
      <c r="J106">
        <v>22.29</v>
      </c>
      <c r="K106">
        <v>22.81</v>
      </c>
      <c r="L106">
        <v>76.02</v>
      </c>
      <c r="M106">
        <v>99.32</v>
      </c>
      <c r="N106">
        <v>81.62</v>
      </c>
      <c r="O106">
        <v>81.62</v>
      </c>
    </row>
    <row r="107" spans="1:15" ht="12.75">
      <c r="A107" t="str">
        <f>"7004901"</f>
        <v>7004901</v>
      </c>
      <c r="B107" t="s">
        <v>97</v>
      </c>
      <c r="C107" s="1" t="str">
        <f t="shared" si="2"/>
        <v>07/04/01</v>
      </c>
      <c r="D107">
        <v>122.25</v>
      </c>
      <c r="E107">
        <v>92.42</v>
      </c>
      <c r="F107">
        <v>101.82</v>
      </c>
      <c r="G107">
        <v>91.4</v>
      </c>
      <c r="H107">
        <v>21.45</v>
      </c>
      <c r="I107">
        <v>12.19</v>
      </c>
      <c r="J107">
        <v>12.19</v>
      </c>
      <c r="K107">
        <v>17.78</v>
      </c>
      <c r="L107">
        <v>92.8</v>
      </c>
      <c r="M107">
        <v>90.72</v>
      </c>
      <c r="N107">
        <v>91.7</v>
      </c>
      <c r="O107">
        <v>53.32</v>
      </c>
    </row>
    <row r="108" spans="1:15" ht="12.75">
      <c r="A108" t="str">
        <f>"9999999"</f>
        <v>9999999</v>
      </c>
      <c r="B108" t="s">
        <v>98</v>
      </c>
      <c r="C108" s="1" t="str">
        <f t="shared" si="2"/>
        <v>07/04/01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</sheetData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 Term Home Health Care Program 4/1/2007 Rates</dc:title>
  <dc:subject>Reimbursement rates for Long Term Home Health Care Programs as of 4/1/2007</dc:subject>
  <dc:creator>New York State Department of Health</dc:creator>
  <cp:keywords>lthhcp, long-term care, home health care, reimbursement, rates</cp:keywords>
  <dc:description/>
  <cp:lastModifiedBy>Brandon Houghton</cp:lastModifiedBy>
  <cp:lastPrinted>2007-10-01T14:34:02Z</cp:lastPrinted>
  <dcterms:created xsi:type="dcterms:W3CDTF">2007-09-27T13:01:31Z</dcterms:created>
  <dcterms:modified xsi:type="dcterms:W3CDTF">2007-11-26T16:24:51Z</dcterms:modified>
  <cp:category/>
  <cp:version/>
  <cp:contentType/>
  <cp:contentStatus/>
</cp:coreProperties>
</file>