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health_care\medicaid\redesign\dsrip\docs\"/>
    </mc:Choice>
  </mc:AlternateContent>
  <bookViews>
    <workbookView xWindow="930" yWindow="0" windowWidth="19560" windowHeight="8295"/>
  </bookViews>
  <sheets>
    <sheet name="HPF Allocation" sheetId="1" r:id="rId1"/>
    <sheet name="A4P" sheetId="2" r:id="rId2"/>
    <sheet name="STC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61" i="1"/>
  <c r="D61" i="1" l="1"/>
  <c r="C61" i="1"/>
  <c r="D68" i="1" l="1"/>
  <c r="C68" i="1"/>
  <c r="B68" i="1"/>
  <c r="B6" i="1" l="1"/>
  <c r="B62" i="1" l="1"/>
  <c r="D62" i="1"/>
  <c r="C62" i="1"/>
  <c r="C69" i="1"/>
  <c r="B69" i="1"/>
  <c r="D69" i="1"/>
  <c r="R49" i="1" l="1"/>
  <c r="B7" i="1"/>
  <c r="C41" i="1"/>
  <c r="C40" i="1"/>
  <c r="B41" i="1"/>
  <c r="B40" i="1"/>
  <c r="D36" i="1"/>
  <c r="D37" i="1" s="1"/>
  <c r="J37" i="1" s="1"/>
  <c r="N37" i="1" s="1"/>
  <c r="C25" i="1"/>
  <c r="C24" i="1"/>
  <c r="B25" i="1"/>
  <c r="B24" i="1"/>
  <c r="D45" i="1"/>
  <c r="C37" i="1"/>
  <c r="B37" i="1"/>
  <c r="D29" i="1"/>
  <c r="C17" i="1"/>
  <c r="C14" i="1"/>
  <c r="C13" i="1"/>
  <c r="B15" i="1"/>
  <c r="D18" i="1"/>
  <c r="P37" i="1" l="1"/>
  <c r="R37" i="1"/>
  <c r="B45" i="1"/>
  <c r="C29" i="1"/>
  <c r="B29" i="1"/>
  <c r="D20" i="1"/>
  <c r="D47" i="1"/>
  <c r="D49" i="1" s="1"/>
  <c r="C45" i="1"/>
  <c r="B18" i="1"/>
  <c r="C18" i="1"/>
  <c r="C20" i="1" l="1"/>
  <c r="C47" i="1"/>
  <c r="C49" i="1" s="1"/>
  <c r="B20" i="1"/>
  <c r="F20" i="1" s="1"/>
  <c r="J18" i="1"/>
  <c r="R18" i="1" s="1"/>
  <c r="B47" i="1"/>
  <c r="J29" i="1"/>
  <c r="R29" i="1" s="1"/>
  <c r="J45" i="1"/>
  <c r="R45" i="1" s="1"/>
  <c r="P18" i="1" l="1"/>
  <c r="N18" i="1"/>
  <c r="F47" i="1"/>
  <c r="K37" i="1" s="1"/>
  <c r="N45" i="1"/>
  <c r="P29" i="1"/>
  <c r="B49" i="1"/>
  <c r="F49" i="1" s="1"/>
  <c r="G20" i="1" s="1"/>
  <c r="N29" i="1"/>
  <c r="P45" i="1"/>
  <c r="K18" i="1"/>
  <c r="K29" i="1" l="1"/>
  <c r="K45" i="1"/>
  <c r="G47" i="1"/>
  <c r="H47" i="1" s="1"/>
  <c r="L29" i="1" s="1"/>
  <c r="S29" i="1" s="1"/>
  <c r="H20" i="1"/>
  <c r="S18" i="1" s="1"/>
  <c r="S20" i="1" s="1"/>
  <c r="B56" i="1" s="1"/>
  <c r="L18" i="1" l="1"/>
  <c r="O18" i="1" s="1"/>
  <c r="O20" i="1" s="1"/>
  <c r="O29" i="1"/>
  <c r="D63" i="1"/>
  <c r="D64" i="1" s="1"/>
  <c r="G49" i="1"/>
  <c r="L45" i="1"/>
  <c r="O45" i="1" s="1"/>
  <c r="Q29" i="1"/>
  <c r="L37" i="1"/>
  <c r="H49" i="1"/>
  <c r="S45" i="1" l="1"/>
  <c r="Q45" i="1"/>
  <c r="B54" i="1"/>
  <c r="Q18" i="1"/>
  <c r="Q20" i="1" s="1"/>
  <c r="B55" i="1" s="1"/>
  <c r="O37" i="1"/>
  <c r="O47" i="1" s="1"/>
  <c r="S37" i="1"/>
  <c r="Q37" i="1"/>
  <c r="O49" i="1" l="1"/>
  <c r="C54" i="1"/>
  <c r="C63" i="1"/>
  <c r="C64" i="1" s="1"/>
  <c r="B63" i="1"/>
  <c r="B64" i="1" s="1"/>
  <c r="B57" i="1"/>
  <c r="D54" i="1"/>
  <c r="Q47" i="1"/>
  <c r="S47" i="1"/>
  <c r="Q49" i="1" l="1"/>
  <c r="C55" i="1"/>
  <c r="C57" i="1" s="1"/>
  <c r="B70" i="1"/>
  <c r="B71" i="1" s="1"/>
  <c r="S49" i="1"/>
  <c r="C56" i="1"/>
  <c r="D70" i="1" l="1"/>
  <c r="D71" i="1" s="1"/>
  <c r="D56" i="1"/>
  <c r="C70" i="1"/>
  <c r="C71" i="1" s="1"/>
  <c r="D55" i="1"/>
  <c r="D57" i="1" l="1"/>
</calcChain>
</file>

<file path=xl/comments1.xml><?xml version="1.0" encoding="utf-8"?>
<comments xmlns="http://schemas.openxmlformats.org/spreadsheetml/2006/main">
  <authors>
    <author>Rueckwald, Susan</author>
  </authors>
  <commentList>
    <comment ref="B6" authorId="0" shapeId="0">
      <text>
        <r>
          <rPr>
            <sz val="9"/>
            <color indexed="81"/>
            <rFont val="Tahoma"/>
            <charset val="1"/>
          </rPr>
          <t xml:space="preserve">The DY3 STC percentage of 32.42% is multiplied by the Total High Performance Fund amount to determine the DY3 Allocation amount. 
</t>
        </r>
      </text>
    </comment>
    <comment ref="B7" authorId="0" shapeId="0">
      <text>
        <r>
          <rPr>
            <sz val="9"/>
            <color indexed="81"/>
            <rFont val="Tahoma"/>
            <charset val="1"/>
          </rPr>
          <t xml:space="preserve">The HPF DY amount is split between Tier 1 and Tier 2. 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PPS 1 subtotal A4P subdomain 2.a. </t>
        </r>
      </text>
    </comment>
    <comment ref="C18" authorId="0" shapeId="0">
      <text>
        <r>
          <rPr>
            <sz val="9"/>
            <color indexed="81"/>
            <rFont val="Tahoma"/>
            <family val="2"/>
          </rPr>
          <t xml:space="preserve">PPS 2 subtotal A4P subdomain 2.a. 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 xml:space="preserve">Total A4P subdomain 2.a.
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 xml:space="preserve">HPF allocation per measure for subdomain 2.a. 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 xml:space="preserve">PPS 1 A4P% subdomain 2.a. </t>
        </r>
      </text>
    </comment>
    <comment ref="P18" authorId="0" shapeId="0">
      <text>
        <r>
          <rPr>
            <sz val="9"/>
            <color indexed="81"/>
            <rFont val="Tahoma"/>
            <family val="2"/>
          </rPr>
          <t xml:space="preserve">PPS 2 A4P % subdomain 2.a. 
</t>
        </r>
      </text>
    </comment>
    <comment ref="B20" authorId="0" shapeId="0">
      <text>
        <r>
          <rPr>
            <sz val="9"/>
            <color indexed="81"/>
            <rFont val="Tahoma"/>
            <charset val="1"/>
          </rPr>
          <t>All PPS subtotal A4P subdomain 2.a.</t>
        </r>
      </text>
    </comment>
    <comment ref="C20" authorId="0" shapeId="0">
      <text>
        <r>
          <rPr>
            <sz val="9"/>
            <color indexed="81"/>
            <rFont val="Tahoma"/>
            <family val="2"/>
          </rPr>
          <t xml:space="preserve">All PPS subtotal A4P subdomain 2.a. </t>
        </r>
      </text>
    </comment>
    <comment ref="F20" authorId="0" shapeId="0">
      <text>
        <r>
          <rPr>
            <sz val="9"/>
            <color indexed="81"/>
            <rFont val="Tahoma"/>
            <family val="2"/>
          </rPr>
          <t xml:space="preserve">Total A4P subdomain 2.a. </t>
        </r>
      </text>
    </comment>
    <comment ref="O20" authorId="0" shapeId="0">
      <text>
        <r>
          <rPr>
            <sz val="9"/>
            <color indexed="81"/>
            <rFont val="Tahoma"/>
            <family val="2"/>
          </rPr>
          <t xml:space="preserve">Total Subdomain 2.a HPF Allocation for PPS 1
</t>
        </r>
      </text>
    </comment>
    <comment ref="Q20" authorId="0" shapeId="0">
      <text>
        <r>
          <rPr>
            <sz val="9"/>
            <color indexed="81"/>
            <rFont val="Tahoma"/>
            <family val="2"/>
          </rPr>
          <t xml:space="preserve">Total Subdomain 2.a HPF Allocation for PPS 2
</t>
        </r>
      </text>
    </comment>
    <comment ref="B29" authorId="0" shapeId="0">
      <text>
        <r>
          <rPr>
            <sz val="9"/>
            <color indexed="81"/>
            <rFont val="Tahoma"/>
            <family val="2"/>
          </rPr>
          <t xml:space="preserve">PPS 1 subtotal A4P per HPF measure  </t>
        </r>
      </text>
    </comment>
    <comment ref="C29" authorId="0" shapeId="0">
      <text>
        <r>
          <rPr>
            <sz val="9"/>
            <color indexed="81"/>
            <rFont val="Tahoma"/>
            <charset val="1"/>
          </rPr>
          <t xml:space="preserve">PPS 2 subtotal A4P per HPF measure  
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 xml:space="preserve">Total measure A4P subdomain 3.a.
</t>
        </r>
      </text>
    </comment>
    <comment ref="L29" authorId="0" shapeId="0">
      <text>
        <r>
          <rPr>
            <sz val="9"/>
            <color indexed="81"/>
            <rFont val="Tahoma"/>
            <family val="2"/>
          </rPr>
          <t xml:space="preserve">HPF allocation per measure for subdomain 3.a. 
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PPS 1 measure A4P % subdomain 3.a</t>
        </r>
      </text>
    </comment>
    <comment ref="P29" authorId="0" shapeId="0">
      <text>
        <r>
          <rPr>
            <sz val="9"/>
            <color indexed="81"/>
            <rFont val="Tahoma"/>
            <family val="2"/>
          </rPr>
          <t xml:space="preserve">PPS 2 measure A4P % subdomain 3.a
</t>
        </r>
      </text>
    </comment>
    <comment ref="D37" authorId="0" shapeId="0">
      <text>
        <r>
          <rPr>
            <sz val="9"/>
            <color indexed="81"/>
            <rFont val="Tahoma"/>
            <family val="2"/>
          </rPr>
          <t xml:space="preserve">PPS 3 subtotal A4P per HPF measure 
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 xml:space="preserve">Total measure A4P subdomain 3.a.
</t>
        </r>
      </text>
    </comment>
    <comment ref="L37" authorId="0" shapeId="0">
      <text>
        <r>
          <rPr>
            <sz val="9"/>
            <color indexed="81"/>
            <rFont val="Tahoma"/>
            <family val="2"/>
          </rPr>
          <t xml:space="preserve">HPF allocation per measure for subdomain 3.a. 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PPS 3 measure A4P % subdomain 3.a</t>
        </r>
      </text>
    </comment>
    <comment ref="B45" authorId="0" shapeId="0">
      <text>
        <r>
          <rPr>
            <sz val="9"/>
            <color indexed="81"/>
            <rFont val="Tahoma"/>
            <family val="2"/>
          </rPr>
          <t xml:space="preserve">PPS 1 subtotal A4P per HPF measure  </t>
        </r>
      </text>
    </comment>
    <comment ref="C45" authorId="0" shapeId="0">
      <text>
        <r>
          <rPr>
            <sz val="9"/>
            <color indexed="81"/>
            <rFont val="Tahoma"/>
            <family val="2"/>
          </rPr>
          <t xml:space="preserve">PPS 2 subtotal A4P per HPF measure  </t>
        </r>
      </text>
    </comment>
    <comment ref="J45" authorId="0" shapeId="0">
      <text>
        <r>
          <rPr>
            <sz val="9"/>
            <color indexed="81"/>
            <rFont val="Tahoma"/>
            <family val="2"/>
          </rPr>
          <t xml:space="preserve">Total measure A4P subdomain 3.a.
</t>
        </r>
      </text>
    </comment>
    <comment ref="L45" authorId="0" shapeId="0">
      <text>
        <r>
          <rPr>
            <sz val="9"/>
            <color indexed="81"/>
            <rFont val="Tahoma"/>
            <family val="2"/>
          </rPr>
          <t xml:space="preserve">HPF allocation per measure for subdomain 3.a. </t>
        </r>
      </text>
    </comment>
    <comment ref="N45" authorId="0" shapeId="0">
      <text>
        <r>
          <rPr>
            <sz val="9"/>
            <color indexed="81"/>
            <rFont val="Tahoma"/>
            <family val="2"/>
          </rPr>
          <t xml:space="preserve">PPS 1 measure A4P subdomain 3.a
</t>
        </r>
      </text>
    </comment>
    <comment ref="P45" authorId="0" shapeId="0">
      <text>
        <r>
          <rPr>
            <sz val="9"/>
            <color indexed="81"/>
            <rFont val="Tahoma"/>
            <family val="2"/>
          </rPr>
          <t xml:space="preserve">PPS 2 measure A4P subdomain 3.a
</t>
        </r>
      </text>
    </comment>
    <comment ref="B47" authorId="0" shapeId="0">
      <text>
        <r>
          <rPr>
            <sz val="9"/>
            <color indexed="81"/>
            <rFont val="Tahoma"/>
            <family val="2"/>
          </rPr>
          <t xml:space="preserve">PPS 1 subtotal subdomain 3.a. </t>
        </r>
      </text>
    </comment>
    <comment ref="C47" authorId="0" shapeId="0">
      <text>
        <r>
          <rPr>
            <sz val="9"/>
            <color indexed="81"/>
            <rFont val="Tahoma"/>
            <family val="2"/>
          </rPr>
          <t xml:space="preserve">PPS 2 subtotal subdomain 3.a. </t>
        </r>
      </text>
    </comment>
    <comment ref="D47" authorId="0" shapeId="0">
      <text>
        <r>
          <rPr>
            <sz val="9"/>
            <color indexed="81"/>
            <rFont val="Tahoma"/>
            <family val="2"/>
          </rPr>
          <t xml:space="preserve">PPS 3 subtotal subdomain 3.a. 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Total A4P subdomain 3.a</t>
        </r>
      </text>
    </comment>
    <comment ref="O47" authorId="0" shapeId="0">
      <text>
        <r>
          <rPr>
            <sz val="9"/>
            <color indexed="81"/>
            <rFont val="Tahoma"/>
            <family val="2"/>
          </rPr>
          <t>Total Subdomain 3.a HPF Allocation for PPS 1</t>
        </r>
      </text>
    </comment>
    <comment ref="Q47" authorId="0" shapeId="0">
      <text>
        <r>
          <rPr>
            <sz val="9"/>
            <color indexed="81"/>
            <rFont val="Tahoma"/>
            <family val="2"/>
          </rPr>
          <t xml:space="preserve">Total Subdomain 3.a HPF Allocation for PPS 2
</t>
        </r>
      </text>
    </comment>
    <comment ref="S47" authorId="0" shapeId="0">
      <text>
        <r>
          <rPr>
            <sz val="9"/>
            <color indexed="81"/>
            <rFont val="Tahoma"/>
            <family val="2"/>
          </rPr>
          <t>Total Subdomain 3.a HPF Allocation for PPS 3</t>
        </r>
      </text>
    </comment>
    <comment ref="B49" authorId="0" shapeId="0">
      <text>
        <r>
          <rPr>
            <sz val="9"/>
            <color indexed="81"/>
            <rFont val="Tahoma"/>
            <family val="2"/>
          </rPr>
          <t xml:space="preserve">Total A4P all domains for PPS 1. </t>
        </r>
      </text>
    </comment>
    <comment ref="C49" authorId="0" shapeId="0">
      <text>
        <r>
          <rPr>
            <sz val="9"/>
            <color indexed="81"/>
            <rFont val="Tahoma"/>
            <family val="2"/>
          </rPr>
          <t>Total A4P all subdomains PPS 2.</t>
        </r>
      </text>
    </comment>
    <comment ref="D49" authorId="0" shapeId="0">
      <text>
        <r>
          <rPr>
            <sz val="9"/>
            <color indexed="81"/>
            <rFont val="Tahoma"/>
            <family val="2"/>
          </rPr>
          <t>Total A4P all subdomains PPS 3.</t>
        </r>
      </text>
    </comment>
    <comment ref="F49" authorId="0" shapeId="0">
      <text>
        <r>
          <rPr>
            <sz val="9"/>
            <color indexed="81"/>
            <rFont val="Tahoma"/>
            <family val="2"/>
          </rPr>
          <t xml:space="preserve">Total A4P all subdomains
</t>
        </r>
      </text>
    </comment>
    <comment ref="O49" authorId="0" shapeId="0">
      <text>
        <r>
          <rPr>
            <sz val="9"/>
            <color indexed="81"/>
            <rFont val="Tahoma"/>
            <family val="2"/>
          </rPr>
          <t>Total HPF amount all domains for PPS 1</t>
        </r>
      </text>
    </comment>
    <comment ref="Q49" authorId="0" shapeId="0">
      <text>
        <r>
          <rPr>
            <sz val="9"/>
            <color indexed="81"/>
            <rFont val="Tahoma"/>
            <family val="2"/>
          </rPr>
          <t>Total HPF amount all domains for PPS 2</t>
        </r>
      </text>
    </comment>
    <comment ref="S49" authorId="0" shapeId="0">
      <text>
        <r>
          <rPr>
            <sz val="9"/>
            <color indexed="81"/>
            <rFont val="Tahoma"/>
            <family val="2"/>
          </rPr>
          <t>Total HPF amount all domains for PPS 3</t>
        </r>
      </text>
    </comment>
    <comment ref="B60" authorId="0" shapeId="0">
      <text>
        <r>
          <rPr>
            <sz val="9"/>
            <color indexed="81"/>
            <rFont val="Tahoma"/>
            <family val="2"/>
          </rPr>
          <t xml:space="preserve">Total project valuation of all subdomain 2.a projects with HPF eligible and qualifying measures. 
</t>
        </r>
      </text>
    </comment>
    <comment ref="C60" authorId="0" shapeId="0">
      <text>
        <r>
          <rPr>
            <sz val="9"/>
            <color indexed="81"/>
            <rFont val="Tahoma"/>
            <family val="2"/>
          </rPr>
          <t xml:space="preserve">Total project valuation of all subdomain 2.a projects with HPF eligible and qualifying measures. 
</t>
        </r>
      </text>
    </comment>
    <comment ref="B61" authorId="0" shapeId="0">
      <text>
        <r>
          <rPr>
            <sz val="9"/>
            <color indexed="81"/>
            <rFont val="Tahoma"/>
            <family val="2"/>
          </rPr>
          <t xml:space="preserve">The DY3 STC percentage of 32.42% is multiplied by the Total  Project Valuation amount to determine the DY3 Allocation amount.
</t>
        </r>
      </text>
    </comment>
    <comment ref="C61" authorId="0" shapeId="0">
      <text>
        <r>
          <rPr>
            <sz val="9"/>
            <color indexed="81"/>
            <rFont val="Tahoma"/>
            <family val="2"/>
          </rPr>
          <t xml:space="preserve">The DY3 STC percentage of 32.42% is multiplied by the Total  Project Valuation amount to determine the DY3 Allocation amount.
</t>
        </r>
      </text>
    </comment>
    <comment ref="B62" authorId="0" shapeId="0">
      <text>
        <r>
          <rPr>
            <sz val="9"/>
            <color indexed="81"/>
            <rFont val="Tahoma"/>
            <family val="2"/>
          </rPr>
          <t>30% valuation cap</t>
        </r>
      </text>
    </comment>
    <comment ref="C62" authorId="0" shapeId="0">
      <text>
        <r>
          <rPr>
            <sz val="9"/>
            <color indexed="81"/>
            <rFont val="Tahoma"/>
            <family val="2"/>
          </rPr>
          <t xml:space="preserve">30% valuation cap
</t>
        </r>
      </text>
    </comment>
    <comment ref="B64" authorId="0" shapeId="0">
      <text>
        <r>
          <rPr>
            <sz val="9"/>
            <color indexed="81"/>
            <rFont val="Tahoma"/>
            <family val="2"/>
          </rPr>
          <t xml:space="preserve">Negative amount indicates that these dollars will be reallocated/carry forward. 
</t>
        </r>
      </text>
    </comment>
    <comment ref="C64" authorId="0" shapeId="0">
      <text>
        <r>
          <rPr>
            <sz val="9"/>
            <color indexed="81"/>
            <rFont val="Tahoma"/>
            <family val="2"/>
          </rPr>
          <t xml:space="preserve">Positive amount indicates HPF Cap Available 
</t>
        </r>
      </text>
    </comment>
    <comment ref="B67" authorId="0" shapeId="0">
      <text>
        <r>
          <rPr>
            <sz val="9"/>
            <color indexed="81"/>
            <rFont val="Tahoma"/>
            <family val="2"/>
          </rPr>
          <t xml:space="preserve">Total project valuation of all subdomain 3.a projects with HPF eligible and qualifying measures. 
</t>
        </r>
      </text>
    </comment>
    <comment ref="C67" authorId="0" shapeId="0">
      <text>
        <r>
          <rPr>
            <sz val="9"/>
            <color indexed="81"/>
            <rFont val="Tahoma"/>
            <family val="2"/>
          </rPr>
          <t xml:space="preserve">Total project valuation of all subdomain 3.a projects with HPF eligible and qualifying measures. 
</t>
        </r>
      </text>
    </comment>
    <comment ref="D67" authorId="0" shapeId="0">
      <text>
        <r>
          <rPr>
            <sz val="9"/>
            <color indexed="81"/>
            <rFont val="Tahoma"/>
            <family val="2"/>
          </rPr>
          <t xml:space="preserve">Total project valuation of all subdomain 3.a projects with HPF eligible and qualifying measures. </t>
        </r>
      </text>
    </comment>
    <comment ref="B68" authorId="0" shapeId="0">
      <text>
        <r>
          <rPr>
            <sz val="9"/>
            <color indexed="81"/>
            <rFont val="Tahoma"/>
            <family val="2"/>
          </rPr>
          <t xml:space="preserve">DY3 STC percentage applied to Total Project Valuation </t>
        </r>
      </text>
    </comment>
    <comment ref="C68" authorId="0" shapeId="0">
      <text>
        <r>
          <rPr>
            <sz val="9"/>
            <color indexed="81"/>
            <rFont val="Tahoma"/>
            <family val="2"/>
          </rPr>
          <t xml:space="preserve">DY3 STC percentage applied to Total Project Valuation </t>
        </r>
      </text>
    </comment>
    <comment ref="D68" authorId="0" shapeId="0">
      <text>
        <r>
          <rPr>
            <sz val="9"/>
            <color indexed="81"/>
            <rFont val="Tahoma"/>
            <family val="2"/>
          </rPr>
          <t xml:space="preserve">DY3 STC percentage applied to Total Project Valuation </t>
        </r>
      </text>
    </comment>
    <comment ref="B69" authorId="0" shapeId="0">
      <text>
        <r>
          <rPr>
            <sz val="9"/>
            <color indexed="81"/>
            <rFont val="Tahoma"/>
            <family val="2"/>
          </rPr>
          <t xml:space="preserve">30% valuation cap
</t>
        </r>
      </text>
    </comment>
    <comment ref="C69" authorId="0" shapeId="0">
      <text>
        <r>
          <rPr>
            <sz val="9"/>
            <color indexed="81"/>
            <rFont val="Tahoma"/>
            <family val="2"/>
          </rPr>
          <t xml:space="preserve">30% valuation cap
</t>
        </r>
      </text>
    </comment>
    <comment ref="D69" authorId="0" shapeId="0">
      <text>
        <r>
          <rPr>
            <sz val="9"/>
            <color indexed="81"/>
            <rFont val="Tahoma"/>
            <family val="2"/>
          </rPr>
          <t>30% valuation cap</t>
        </r>
      </text>
    </comment>
    <comment ref="B71" authorId="0" shapeId="0">
      <text>
        <r>
          <rPr>
            <sz val="9"/>
            <color indexed="81"/>
            <rFont val="Tahoma"/>
            <family val="2"/>
          </rPr>
          <t xml:space="preserve">Negative amount indicates that these dollars will be reallocated/carry forward. 
</t>
        </r>
      </text>
    </comment>
    <comment ref="C71" authorId="0" shapeId="0">
      <text>
        <r>
          <rPr>
            <sz val="9"/>
            <color indexed="81"/>
            <rFont val="Tahoma"/>
            <family val="2"/>
          </rPr>
          <t xml:space="preserve">Negative amount indicates that these dollars will be reallocated/carry forward. 
</t>
        </r>
      </text>
    </comment>
    <comment ref="D71" authorId="0" shapeId="0">
      <text>
        <r>
          <rPr>
            <sz val="9"/>
            <color indexed="81"/>
            <rFont val="Tahoma"/>
            <family val="2"/>
          </rPr>
          <t>Negative amount indicates that these dollars will be reallocated/carry forward.</t>
        </r>
      </text>
    </comment>
  </commentList>
</comments>
</file>

<file path=xl/sharedStrings.xml><?xml version="1.0" encoding="utf-8"?>
<sst xmlns="http://schemas.openxmlformats.org/spreadsheetml/2006/main" count="116" uniqueCount="60">
  <si>
    <t>Measures/Projects</t>
  </si>
  <si>
    <t>Attribution for Performance</t>
  </si>
  <si>
    <t>DOMAIN 2.a</t>
  </si>
  <si>
    <t>2.a.i</t>
  </si>
  <si>
    <t>2.a.ii</t>
  </si>
  <si>
    <t>2.a.iii</t>
  </si>
  <si>
    <t>2.a.iv</t>
  </si>
  <si>
    <t>2.a.v</t>
  </si>
  <si>
    <t>Avoidable ED Visits (all population)</t>
  </si>
  <si>
    <t>SUBTOTAL - Avoidable ED Visits (all population)</t>
  </si>
  <si>
    <t>TOTAL - DOMAIN 2.a</t>
  </si>
  <si>
    <t>DOMAIN 3.a</t>
  </si>
  <si>
    <t>3.a.i</t>
  </si>
  <si>
    <t>3.a.ii</t>
  </si>
  <si>
    <t>3.a.iii</t>
  </si>
  <si>
    <t>3.a.iv</t>
  </si>
  <si>
    <t>3.a.v</t>
  </si>
  <si>
    <t>TOTAL DOMAIN 3.a</t>
  </si>
  <si>
    <t>PPS</t>
  </si>
  <si>
    <t>A4P</t>
  </si>
  <si>
    <t>TOTAL - ALL DOMAINS</t>
  </si>
  <si>
    <t>Total High Performance Fund</t>
  </si>
  <si>
    <t>Tier 1 (50%)</t>
  </si>
  <si>
    <t>HPF Allocation to PPS</t>
  </si>
  <si>
    <t>% A4P</t>
  </si>
  <si>
    <t>HPF Allocation</t>
  </si>
  <si>
    <t>HPF Allocation by Domain</t>
  </si>
  <si>
    <t xml:space="preserve">A4P % </t>
  </si>
  <si>
    <t>Total A4P</t>
  </si>
  <si>
    <t>Summary of High Performance Fund Allocation</t>
  </si>
  <si>
    <t>Domain 2.a</t>
  </si>
  <si>
    <t>Domain 3.a</t>
  </si>
  <si>
    <t>Total</t>
  </si>
  <si>
    <t>TOTAL</t>
  </si>
  <si>
    <t>Comparison of HPF Allocation to Project Valuation - Domain 2.a</t>
  </si>
  <si>
    <t>Total Project Valuation</t>
  </si>
  <si>
    <t>DY 3 Project Valuation</t>
  </si>
  <si>
    <t>30% of Annual Project Valuation</t>
  </si>
  <si>
    <t>Comparison of HPF Allocation to Project Valuation - Domain 3.a</t>
  </si>
  <si>
    <t>HPF Cap Available (HPF for Reallocation/Carry Forward)</t>
  </si>
  <si>
    <t>State of New York</t>
  </si>
  <si>
    <t>Delivery System Reform Incentive Payment Program</t>
  </si>
  <si>
    <t>High Performance Fund Allocation</t>
  </si>
  <si>
    <t>HPF 
Allocation</t>
  </si>
  <si>
    <t>DY2</t>
  </si>
  <si>
    <t>DY3</t>
  </si>
  <si>
    <t>DY4</t>
  </si>
  <si>
    <t>DY5</t>
  </si>
  <si>
    <t>DY 3 Allocation (@ 32.42%)</t>
  </si>
  <si>
    <t>HPF STC %</t>
  </si>
  <si>
    <t>Potentially Preventable Emergency Department Visits (BH Population)</t>
  </si>
  <si>
    <t>Potentially Preventable Readmissions (BH Population in SNF)</t>
  </si>
  <si>
    <t>SUBTOTAL - Potentially Preventable Emergency Department Visits (BH Population)</t>
  </si>
  <si>
    <t>SUBTOTAL - Potentially Preventable Readmissions (BH Population in SNF)</t>
  </si>
  <si>
    <t>HPF Allocation by Measure</t>
  </si>
  <si>
    <t>PPS 1</t>
  </si>
  <si>
    <t>PPS 2</t>
  </si>
  <si>
    <t>PPS 3</t>
  </si>
  <si>
    <t xml:space="preserve">Diabetes Monitoring for People with Diabetes and Schizophrenia </t>
  </si>
  <si>
    <t xml:space="preserve">SUBTOTAL - Diabetes Monitoring for People with Diabetes and Schizophrenia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</si>
</sst>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5" fillId="0" borderId="0" xfId="0" applyFont="1" applyAlignment="1">
      <alignment wrapText="1"/>
    </xf>
    <xf numFmtId="0" fontId="3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5" fillId="0" borderId="1" xfId="1" applyNumberFormat="1" applyFont="1" applyBorder="1" applyAlignment="1">
      <alignment wrapText="1"/>
    </xf>
    <xf numFmtId="164" fontId="5" fillId="0" borderId="1" xfId="0" applyNumberFormat="1" applyFont="1" applyBorder="1"/>
    <xf numFmtId="10" fontId="5" fillId="0" borderId="1" xfId="3" applyNumberFormat="1" applyFont="1" applyBorder="1"/>
    <xf numFmtId="44" fontId="5" fillId="0" borderId="1" xfId="0" applyNumberFormat="1" applyFont="1" applyBorder="1"/>
    <xf numFmtId="0" fontId="3" fillId="0" borderId="1" xfId="0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1" xfId="0" applyNumberFormat="1" applyFont="1" applyBorder="1"/>
    <xf numFmtId="10" fontId="3" fillId="0" borderId="1" xfId="3" applyNumberFormat="1" applyFont="1" applyBorder="1"/>
    <xf numFmtId="44" fontId="3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wrapText="1"/>
    </xf>
    <xf numFmtId="164" fontId="0" fillId="2" borderId="1" xfId="1" applyNumberFormat="1" applyFont="1" applyFill="1" applyBorder="1" applyAlignment="1">
      <alignment wrapText="1"/>
    </xf>
    <xf numFmtId="164" fontId="5" fillId="2" borderId="1" xfId="1" applyNumberFormat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wrapText="1"/>
    </xf>
    <xf numFmtId="0" fontId="2" fillId="4" borderId="1" xfId="0" applyFont="1" applyFill="1" applyBorder="1"/>
    <xf numFmtId="0" fontId="3" fillId="0" borderId="1" xfId="0" applyFont="1" applyFill="1" applyBorder="1"/>
    <xf numFmtId="0" fontId="0" fillId="0" borderId="1" xfId="0" applyFont="1" applyFill="1" applyBorder="1"/>
    <xf numFmtId="165" fontId="3" fillId="0" borderId="1" xfId="2" applyNumberFormat="1" applyFont="1" applyBorder="1"/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5" fontId="0" fillId="0" borderId="1" xfId="0" applyNumberFormat="1" applyFont="1" applyBorder="1"/>
    <xf numFmtId="165" fontId="3" fillId="0" borderId="1" xfId="0" applyNumberFormat="1" applyFont="1" applyBorder="1"/>
    <xf numFmtId="165" fontId="0" fillId="0" borderId="1" xfId="2" applyNumberFormat="1" applyFont="1" applyBorder="1"/>
    <xf numFmtId="165" fontId="5" fillId="0" borderId="1" xfId="0" applyNumberFormat="1" applyFont="1" applyBorder="1"/>
    <xf numFmtId="165" fontId="0" fillId="2" borderId="1" xfId="0" applyNumberFormat="1" applyFont="1" applyFill="1" applyBorder="1"/>
    <xf numFmtId="165" fontId="3" fillId="2" borderId="1" xfId="1" applyNumberFormat="1" applyFont="1" applyFill="1" applyBorder="1" applyAlignment="1">
      <alignment wrapText="1"/>
    </xf>
    <xf numFmtId="165" fontId="0" fillId="2" borderId="1" xfId="1" applyNumberFormat="1" applyFont="1" applyFill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65" fontId="0" fillId="0" borderId="1" xfId="2" applyNumberFormat="1" applyFont="1" applyFill="1" applyBorder="1"/>
    <xf numFmtId="0" fontId="0" fillId="0" borderId="0" xfId="0" applyFont="1" applyFill="1"/>
    <xf numFmtId="42" fontId="3" fillId="0" borderId="1" xfId="2" applyNumberFormat="1" applyFont="1" applyBorder="1"/>
    <xf numFmtId="0" fontId="3" fillId="2" borderId="1" xfId="0" applyFont="1" applyFill="1" applyBorder="1"/>
    <xf numFmtId="0" fontId="2" fillId="5" borderId="1" xfId="0" applyFont="1" applyFill="1" applyBorder="1" applyAlignment="1">
      <alignment horizontal="center" wrapText="1"/>
    </xf>
    <xf numFmtId="0" fontId="3" fillId="6" borderId="9" xfId="0" applyFont="1" applyFill="1" applyBorder="1"/>
    <xf numFmtId="43" fontId="3" fillId="6" borderId="9" xfId="1" applyFont="1" applyFill="1" applyBorder="1" applyAlignment="1">
      <alignment horizontal="center"/>
    </xf>
    <xf numFmtId="0" fontId="0" fillId="0" borderId="9" xfId="0" applyFont="1" applyBorder="1"/>
    <xf numFmtId="164" fontId="0" fillId="0" borderId="9" xfId="1" applyNumberFormat="1" applyFont="1" applyBorder="1"/>
    <xf numFmtId="0" fontId="9" fillId="0" borderId="5" xfId="0" applyFont="1" applyBorder="1" applyAlignment="1">
      <alignment horizontal="center" vertical="center" wrapText="1" readingOrder="1"/>
    </xf>
    <xf numFmtId="10" fontId="9" fillId="0" borderId="5" xfId="0" applyNumberFormat="1" applyFont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 wrapText="1" readingOrder="1"/>
    </xf>
    <xf numFmtId="0" fontId="8" fillId="6" borderId="7" xfId="0" applyFont="1" applyFill="1" applyBorder="1" applyAlignment="1">
      <alignment horizontal="center" vertical="center" wrapText="1" readingOrder="1"/>
    </xf>
    <xf numFmtId="0" fontId="8" fillId="6" borderId="8" xfId="0" applyFont="1" applyFill="1" applyBorder="1" applyAlignment="1">
      <alignment horizontal="center" vertical="center" wrapText="1" readingOrder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tabSelected="1" zoomScaleNormal="100" zoomScaleSheetLayoutView="90" workbookViewId="0">
      <selection activeCell="A3" sqref="A3"/>
    </sheetView>
  </sheetViews>
  <sheetFormatPr defaultRowHeight="15" x14ac:dyDescent="0.25"/>
  <cols>
    <col min="1" max="1" width="56.85546875" style="4" customWidth="1"/>
    <col min="2" max="2" width="15.28515625" style="4" bestFit="1" customWidth="1"/>
    <col min="3" max="3" width="16.42578125" style="4" customWidth="1"/>
    <col min="4" max="4" width="15" style="4" customWidth="1"/>
    <col min="5" max="5" width="1.7109375" style="4" customWidth="1"/>
    <col min="6" max="6" width="12" style="4" customWidth="1"/>
    <col min="7" max="7" width="10" style="4" customWidth="1"/>
    <col min="8" max="8" width="13.140625" style="4" customWidth="1"/>
    <col min="9" max="9" width="1.7109375" style="4" customWidth="1"/>
    <col min="10" max="10" width="10.7109375" style="4" customWidth="1"/>
    <col min="11" max="11" width="10" style="4" customWidth="1"/>
    <col min="12" max="12" width="13.42578125" style="4" customWidth="1"/>
    <col min="13" max="13" width="1.7109375" style="4" customWidth="1"/>
    <col min="14" max="14" width="7.7109375" style="4" bestFit="1" customWidth="1"/>
    <col min="15" max="15" width="14.42578125" style="4" customWidth="1"/>
    <col min="16" max="16" width="7.7109375" style="4" bestFit="1" customWidth="1"/>
    <col min="17" max="17" width="12.140625" style="4" bestFit="1" customWidth="1"/>
    <col min="18" max="18" width="8.7109375" style="4" bestFit="1" customWidth="1"/>
    <col min="19" max="19" width="12.140625" style="4" bestFit="1" customWidth="1"/>
    <col min="20" max="16384" width="9.140625" style="4"/>
  </cols>
  <sheetData>
    <row r="1" spans="1:19" ht="24" customHeight="1" x14ac:dyDescent="0.25">
      <c r="A1" s="1" t="s">
        <v>40</v>
      </c>
    </row>
    <row r="2" spans="1:19" x14ac:dyDescent="0.25">
      <c r="A2" s="1" t="s">
        <v>41</v>
      </c>
    </row>
    <row r="3" spans="1:19" x14ac:dyDescent="0.25">
      <c r="A3" s="1" t="s">
        <v>42</v>
      </c>
    </row>
    <row r="5" spans="1:19" x14ac:dyDescent="0.25">
      <c r="A5" s="3" t="s">
        <v>21</v>
      </c>
      <c r="B5" s="33">
        <v>238783321.71522799</v>
      </c>
    </row>
    <row r="6" spans="1:19" x14ac:dyDescent="0.25">
      <c r="A6" s="3" t="s">
        <v>48</v>
      </c>
      <c r="B6" s="46">
        <f>B5*STCs!B3</f>
        <v>77421857.063601717</v>
      </c>
    </row>
    <row r="7" spans="1:19" x14ac:dyDescent="0.25">
      <c r="A7" s="3" t="s">
        <v>22</v>
      </c>
      <c r="B7" s="33">
        <f>B6*0.5</f>
        <v>38710928.531800859</v>
      </c>
    </row>
    <row r="8" spans="1:19" x14ac:dyDescent="0.25">
      <c r="B8" s="45"/>
      <c r="C8" s="45"/>
      <c r="D8" s="45"/>
      <c r="E8" s="45"/>
    </row>
    <row r="9" spans="1:19" x14ac:dyDescent="0.25">
      <c r="A9" s="26"/>
      <c r="B9" s="55" t="s">
        <v>1</v>
      </c>
      <c r="C9" s="55"/>
      <c r="D9" s="55"/>
      <c r="E9" s="29"/>
      <c r="F9" s="61" t="s">
        <v>26</v>
      </c>
      <c r="G9" s="62"/>
      <c r="H9" s="63"/>
      <c r="I9" s="29"/>
      <c r="J9" s="61" t="s">
        <v>54</v>
      </c>
      <c r="K9" s="62"/>
      <c r="L9" s="63"/>
      <c r="M9" s="29"/>
      <c r="N9" s="61" t="s">
        <v>23</v>
      </c>
      <c r="O9" s="62"/>
      <c r="P9" s="62"/>
      <c r="Q9" s="62"/>
      <c r="R9" s="62"/>
      <c r="S9" s="63"/>
    </row>
    <row r="10" spans="1:19" ht="30" x14ac:dyDescent="0.25">
      <c r="A10" s="26" t="s">
        <v>0</v>
      </c>
      <c r="B10" s="34" t="s">
        <v>55</v>
      </c>
      <c r="C10" s="48" t="s">
        <v>56</v>
      </c>
      <c r="D10" s="34" t="s">
        <v>57</v>
      </c>
      <c r="E10" s="22"/>
      <c r="F10" s="27" t="s">
        <v>28</v>
      </c>
      <c r="G10" s="27" t="s">
        <v>27</v>
      </c>
      <c r="H10" s="34" t="s">
        <v>43</v>
      </c>
      <c r="I10" s="22"/>
      <c r="J10" s="27" t="s">
        <v>28</v>
      </c>
      <c r="K10" s="27" t="s">
        <v>27</v>
      </c>
      <c r="L10" s="34" t="s">
        <v>43</v>
      </c>
      <c r="M10" s="22"/>
      <c r="N10" s="59" t="s">
        <v>55</v>
      </c>
      <c r="O10" s="60"/>
      <c r="P10" s="59" t="s">
        <v>56</v>
      </c>
      <c r="Q10" s="60"/>
      <c r="R10" s="59" t="s">
        <v>57</v>
      </c>
      <c r="S10" s="60"/>
    </row>
    <row r="11" spans="1:19" x14ac:dyDescent="0.25">
      <c r="A11" s="56" t="s">
        <v>2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19" ht="30" x14ac:dyDescent="0.25">
      <c r="A12" s="7" t="s">
        <v>8</v>
      </c>
      <c r="B12" s="8"/>
      <c r="C12" s="8"/>
      <c r="D12" s="8"/>
      <c r="E12" s="21"/>
      <c r="F12" s="20"/>
      <c r="G12" s="20"/>
      <c r="H12" s="20"/>
      <c r="I12" s="20"/>
      <c r="J12" s="20"/>
      <c r="K12" s="20"/>
      <c r="L12" s="20"/>
      <c r="M12" s="20"/>
      <c r="N12" s="27" t="s">
        <v>24</v>
      </c>
      <c r="O12" s="34" t="s">
        <v>43</v>
      </c>
      <c r="P12" s="27" t="s">
        <v>24</v>
      </c>
      <c r="Q12" s="34" t="s">
        <v>43</v>
      </c>
      <c r="R12" s="27" t="s">
        <v>24</v>
      </c>
      <c r="S12" s="34" t="s">
        <v>43</v>
      </c>
    </row>
    <row r="13" spans="1:19" x14ac:dyDescent="0.25">
      <c r="A13" s="8" t="s">
        <v>3</v>
      </c>
      <c r="B13" s="9">
        <f>A4P!B2</f>
        <v>186744</v>
      </c>
      <c r="C13" s="9">
        <f>A4P!B3</f>
        <v>69833</v>
      </c>
      <c r="D13" s="9"/>
      <c r="E13" s="2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x14ac:dyDescent="0.25">
      <c r="A14" s="8" t="s">
        <v>4</v>
      </c>
      <c r="B14" s="9"/>
      <c r="C14" s="9">
        <f>A4P!B3</f>
        <v>69833</v>
      </c>
      <c r="D14" s="9"/>
      <c r="E14" s="2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x14ac:dyDescent="0.25">
      <c r="A15" s="8" t="s">
        <v>5</v>
      </c>
      <c r="B15" s="9">
        <f>A4P!B2</f>
        <v>186744</v>
      </c>
      <c r="C15" s="9"/>
      <c r="D15" s="9"/>
      <c r="E15" s="2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x14ac:dyDescent="0.25">
      <c r="A16" s="8" t="s">
        <v>6</v>
      </c>
      <c r="B16" s="9"/>
      <c r="C16" s="9"/>
      <c r="D16" s="9"/>
      <c r="E16" s="2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x14ac:dyDescent="0.25">
      <c r="A17" s="8" t="s">
        <v>7</v>
      </c>
      <c r="B17" s="9"/>
      <c r="C17" s="9">
        <f>A4P!B3</f>
        <v>69833</v>
      </c>
      <c r="D17" s="9"/>
      <c r="E17" s="22"/>
      <c r="F17" s="20"/>
      <c r="G17" s="20"/>
      <c r="H17" s="20"/>
      <c r="I17" s="20"/>
      <c r="J17" s="47"/>
      <c r="K17" s="20"/>
      <c r="L17" s="20"/>
      <c r="M17" s="20"/>
      <c r="N17" s="20"/>
      <c r="O17" s="20"/>
      <c r="P17" s="20"/>
      <c r="Q17" s="20"/>
      <c r="R17" s="20"/>
      <c r="S17" s="20"/>
    </row>
    <row r="18" spans="1:19" x14ac:dyDescent="0.25">
      <c r="A18" s="7" t="s">
        <v>9</v>
      </c>
      <c r="B18" s="10">
        <f>SUBTOTAL(9,B13:B17)</f>
        <v>373488</v>
      </c>
      <c r="C18" s="10">
        <f t="shared" ref="C18:D18" si="0">SUBTOTAL(9,C13:C17)</f>
        <v>209499</v>
      </c>
      <c r="D18" s="10">
        <f t="shared" si="0"/>
        <v>0</v>
      </c>
      <c r="E18" s="23"/>
      <c r="F18" s="20"/>
      <c r="G18" s="20"/>
      <c r="H18" s="20"/>
      <c r="I18" s="20"/>
      <c r="J18" s="11">
        <f>SUM(B18:D18)</f>
        <v>582987</v>
      </c>
      <c r="K18" s="12">
        <f>J18/F20</f>
        <v>1</v>
      </c>
      <c r="L18" s="39">
        <f>K18*H20</f>
        <v>11844805.997973545</v>
      </c>
      <c r="M18" s="23"/>
      <c r="N18" s="12">
        <f>B18/J18</f>
        <v>0.64064550324449776</v>
      </c>
      <c r="O18" s="39">
        <f>N18*L18</f>
        <v>7588321.6994052073</v>
      </c>
      <c r="P18" s="12">
        <f>C18/J18</f>
        <v>0.35935449675550224</v>
      </c>
      <c r="Q18" s="39">
        <f>P18*L18</f>
        <v>4256484.2985683372</v>
      </c>
      <c r="R18" s="12">
        <f>D18/J18</f>
        <v>0</v>
      </c>
      <c r="S18" s="13">
        <f>R18*H20</f>
        <v>0</v>
      </c>
    </row>
    <row r="19" spans="1:19" ht="7.5" customHeight="1" x14ac:dyDescent="0.25">
      <c r="A19" s="21"/>
      <c r="B19" s="22"/>
      <c r="C19" s="22"/>
      <c r="D19" s="22"/>
      <c r="E19" s="22"/>
      <c r="F19" s="20"/>
      <c r="G19" s="20"/>
      <c r="H19" s="20"/>
      <c r="I19" s="20"/>
      <c r="J19" s="20"/>
      <c r="K19" s="20"/>
      <c r="L19" s="20"/>
      <c r="M19" s="22"/>
      <c r="N19" s="20"/>
      <c r="O19" s="40"/>
      <c r="P19" s="20"/>
      <c r="Q19" s="40"/>
      <c r="R19" s="20"/>
      <c r="S19" s="20"/>
    </row>
    <row r="20" spans="1:19" x14ac:dyDescent="0.25">
      <c r="A20" s="14" t="s">
        <v>10</v>
      </c>
      <c r="B20" s="15">
        <f>SUBTOTAL(9,B13:B19)</f>
        <v>373488</v>
      </c>
      <c r="C20" s="15">
        <f>SUBTOTAL(9,C13:C19)</f>
        <v>209499</v>
      </c>
      <c r="D20" s="15">
        <f>SUBTOTAL(9,D13:D19)</f>
        <v>0</v>
      </c>
      <c r="E20" s="24"/>
      <c r="F20" s="16">
        <f>SUM(B20:D20)</f>
        <v>582987</v>
      </c>
      <c r="G20" s="17">
        <f>F20/F49</f>
        <v>0.30598093218671024</v>
      </c>
      <c r="H20" s="37">
        <f>G20*B7</f>
        <v>11844805.997973545</v>
      </c>
      <c r="I20" s="20"/>
      <c r="J20" s="20"/>
      <c r="K20" s="20"/>
      <c r="L20" s="20"/>
      <c r="M20" s="24"/>
      <c r="N20" s="6"/>
      <c r="O20" s="37">
        <f>O18</f>
        <v>7588321.6994052073</v>
      </c>
      <c r="P20" s="3"/>
      <c r="Q20" s="37">
        <f>Q18</f>
        <v>4256484.2985683372</v>
      </c>
      <c r="R20" s="3"/>
      <c r="S20" s="18">
        <f>S18</f>
        <v>0</v>
      </c>
    </row>
    <row r="21" spans="1:19" ht="7.5" customHeight="1" x14ac:dyDescent="0.25">
      <c r="A21" s="21"/>
      <c r="B21" s="22"/>
      <c r="C21" s="22"/>
      <c r="D21" s="22"/>
      <c r="E21" s="22"/>
      <c r="F21" s="20"/>
      <c r="G21" s="20"/>
      <c r="H21" s="20"/>
      <c r="I21" s="20"/>
      <c r="J21" s="20"/>
      <c r="K21" s="20"/>
      <c r="L21" s="20"/>
      <c r="M21" s="22"/>
      <c r="N21" s="20"/>
      <c r="O21" s="20"/>
      <c r="P21" s="20"/>
      <c r="Q21" s="20"/>
      <c r="R21" s="20"/>
      <c r="S21" s="20"/>
    </row>
    <row r="22" spans="1:19" x14ac:dyDescent="0.25">
      <c r="A22" s="56" t="s">
        <v>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19" ht="30" x14ac:dyDescent="0.25">
      <c r="A23" s="7" t="s">
        <v>50</v>
      </c>
      <c r="B23" s="9"/>
      <c r="C23" s="9"/>
      <c r="D23" s="9"/>
      <c r="E23" s="22"/>
      <c r="F23" s="20"/>
      <c r="G23" s="20"/>
      <c r="H23" s="20"/>
      <c r="I23" s="22"/>
      <c r="J23" s="20"/>
      <c r="K23" s="20"/>
      <c r="L23" s="20"/>
      <c r="M23" s="20"/>
      <c r="N23" s="27" t="s">
        <v>24</v>
      </c>
      <c r="O23" s="34" t="s">
        <v>43</v>
      </c>
      <c r="P23" s="27" t="s">
        <v>24</v>
      </c>
      <c r="Q23" s="34" t="s">
        <v>43</v>
      </c>
      <c r="R23" s="27" t="s">
        <v>24</v>
      </c>
      <c r="S23" s="34" t="s">
        <v>43</v>
      </c>
    </row>
    <row r="24" spans="1:19" x14ac:dyDescent="0.25">
      <c r="A24" s="8" t="s">
        <v>12</v>
      </c>
      <c r="B24" s="9">
        <f>A4P!B2</f>
        <v>186744</v>
      </c>
      <c r="C24" s="9">
        <f>A4P!B3</f>
        <v>69833</v>
      </c>
      <c r="D24" s="9"/>
      <c r="E24" s="22"/>
      <c r="F24" s="20"/>
      <c r="G24" s="20"/>
      <c r="H24" s="20"/>
      <c r="I24" s="22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x14ac:dyDescent="0.25">
      <c r="A25" s="8" t="s">
        <v>13</v>
      </c>
      <c r="B25" s="9">
        <f>A4P!B2</f>
        <v>186744</v>
      </c>
      <c r="C25" s="9">
        <f>A4P!B3</f>
        <v>69833</v>
      </c>
      <c r="D25" s="9"/>
      <c r="E25" s="22"/>
      <c r="F25" s="20"/>
      <c r="G25" s="20"/>
      <c r="H25" s="20"/>
      <c r="I25" s="22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x14ac:dyDescent="0.25">
      <c r="A26" s="8" t="s">
        <v>14</v>
      </c>
      <c r="B26" s="9"/>
      <c r="C26" s="9"/>
      <c r="D26" s="9"/>
      <c r="E26" s="22"/>
      <c r="F26" s="20"/>
      <c r="G26" s="20"/>
      <c r="H26" s="20"/>
      <c r="I26" s="22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x14ac:dyDescent="0.25">
      <c r="A27" s="8" t="s">
        <v>15</v>
      </c>
      <c r="B27" s="9"/>
      <c r="C27" s="9"/>
      <c r="D27" s="9"/>
      <c r="E27" s="22"/>
      <c r="F27" s="20"/>
      <c r="G27" s="20"/>
      <c r="H27" s="20"/>
      <c r="I27" s="22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25">
      <c r="A28" s="8" t="s">
        <v>16</v>
      </c>
      <c r="B28" s="9"/>
      <c r="C28" s="9"/>
      <c r="D28" s="9"/>
      <c r="E28" s="22"/>
      <c r="F28" s="20"/>
      <c r="G28" s="20"/>
      <c r="H28" s="20"/>
      <c r="I28" s="22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30" x14ac:dyDescent="0.25">
      <c r="A29" s="7" t="s">
        <v>52</v>
      </c>
      <c r="B29" s="10">
        <f>SUBTOTAL(9,B24:B28)</f>
        <v>373488</v>
      </c>
      <c r="C29" s="10">
        <f t="shared" ref="C29:D29" si="1">SUBTOTAL(9,C24:C28)</f>
        <v>139666</v>
      </c>
      <c r="D29" s="10">
        <f t="shared" si="1"/>
        <v>0</v>
      </c>
      <c r="E29" s="23"/>
      <c r="F29" s="20"/>
      <c r="G29" s="20"/>
      <c r="H29" s="20"/>
      <c r="I29" s="23"/>
      <c r="J29" s="11">
        <f>SUM(B29:D29)</f>
        <v>513154</v>
      </c>
      <c r="K29" s="12">
        <f>J29/F47</f>
        <v>0.38807155313623498</v>
      </c>
      <c r="L29" s="39">
        <f>K29*H47</f>
        <v>10425977.898450766</v>
      </c>
      <c r="M29" s="23"/>
      <c r="N29" s="12">
        <f>B29/J29</f>
        <v>0.72782829326089249</v>
      </c>
      <c r="O29" s="39">
        <f>N29*L29</f>
        <v>7588321.6994052073</v>
      </c>
      <c r="P29" s="12">
        <f>C29/J29</f>
        <v>0.27217170673910757</v>
      </c>
      <c r="Q29" s="39">
        <f>P29*L29</f>
        <v>2837656.1990455589</v>
      </c>
      <c r="R29" s="12">
        <f>D29/J29</f>
        <v>0</v>
      </c>
      <c r="S29" s="13">
        <f>R29*L29</f>
        <v>0</v>
      </c>
    </row>
    <row r="30" spans="1:19" ht="7.5" customHeight="1" x14ac:dyDescent="0.25">
      <c r="A30" s="21"/>
      <c r="B30" s="22"/>
      <c r="C30" s="22"/>
      <c r="D30" s="22"/>
      <c r="E30" s="22"/>
      <c r="F30" s="20"/>
      <c r="G30" s="20"/>
      <c r="H30" s="20"/>
      <c r="I30" s="22"/>
      <c r="J30" s="20"/>
      <c r="K30" s="20"/>
      <c r="L30" s="20"/>
      <c r="M30" s="22"/>
      <c r="N30" s="20"/>
      <c r="O30" s="20"/>
      <c r="P30" s="20"/>
      <c r="Q30" s="20"/>
      <c r="R30" s="20"/>
      <c r="S30" s="20"/>
    </row>
    <row r="31" spans="1:19" ht="30" x14ac:dyDescent="0.25">
      <c r="A31" s="7" t="s">
        <v>51</v>
      </c>
      <c r="B31" s="9"/>
      <c r="C31" s="9"/>
      <c r="D31" s="9"/>
      <c r="E31" s="22"/>
      <c r="F31" s="20"/>
      <c r="G31" s="20"/>
      <c r="H31" s="20"/>
      <c r="I31" s="22"/>
      <c r="J31" s="20"/>
      <c r="K31" s="20"/>
      <c r="L31" s="20"/>
      <c r="M31" s="20"/>
      <c r="N31" s="27" t="s">
        <v>24</v>
      </c>
      <c r="O31" s="34" t="s">
        <v>43</v>
      </c>
      <c r="P31" s="27" t="s">
        <v>24</v>
      </c>
      <c r="Q31" s="34" t="s">
        <v>43</v>
      </c>
      <c r="R31" s="27" t="s">
        <v>24</v>
      </c>
      <c r="S31" s="34" t="s">
        <v>43</v>
      </c>
    </row>
    <row r="32" spans="1:19" x14ac:dyDescent="0.25">
      <c r="A32" s="8" t="s">
        <v>12</v>
      </c>
      <c r="B32" s="9"/>
      <c r="C32" s="9"/>
      <c r="D32" s="9"/>
      <c r="E32" s="22"/>
      <c r="F32" s="20"/>
      <c r="G32" s="20"/>
      <c r="H32" s="20"/>
      <c r="I32" s="22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x14ac:dyDescent="0.25">
      <c r="A33" s="8" t="s">
        <v>13</v>
      </c>
      <c r="B33" s="9"/>
      <c r="C33" s="9"/>
      <c r="D33" s="9"/>
      <c r="E33" s="22"/>
      <c r="F33" s="20"/>
      <c r="G33" s="20"/>
      <c r="H33" s="20"/>
      <c r="I33" s="22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x14ac:dyDescent="0.25">
      <c r="A34" s="8" t="s">
        <v>14</v>
      </c>
      <c r="B34" s="9"/>
      <c r="C34" s="9"/>
      <c r="D34" s="9"/>
      <c r="E34" s="22"/>
      <c r="F34" s="20"/>
      <c r="G34" s="20"/>
      <c r="H34" s="20"/>
      <c r="I34" s="22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x14ac:dyDescent="0.25">
      <c r="A35" s="8" t="s">
        <v>15</v>
      </c>
      <c r="B35" s="9"/>
      <c r="C35" s="9"/>
      <c r="D35" s="9"/>
      <c r="E35" s="22"/>
      <c r="F35" s="20"/>
      <c r="G35" s="20"/>
      <c r="H35" s="20"/>
      <c r="I35" s="22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x14ac:dyDescent="0.25">
      <c r="A36" s="8" t="s">
        <v>16</v>
      </c>
      <c r="B36" s="9"/>
      <c r="C36" s="9"/>
      <c r="D36" s="9">
        <f>A4P!B4</f>
        <v>296010</v>
      </c>
      <c r="E36" s="22"/>
      <c r="F36" s="20"/>
      <c r="G36" s="20"/>
      <c r="H36" s="20"/>
      <c r="I36" s="22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x14ac:dyDescent="0.25">
      <c r="A37" s="7" t="s">
        <v>53</v>
      </c>
      <c r="B37" s="10">
        <f>SUBTOTAL(9,B32:B36)</f>
        <v>0</v>
      </c>
      <c r="C37" s="10">
        <f t="shared" ref="C37" si="2">SUBTOTAL(9,C32:C36)</f>
        <v>0</v>
      </c>
      <c r="D37" s="10">
        <f t="shared" ref="D37" si="3">SUBTOTAL(9,D32:D36)</f>
        <v>296010</v>
      </c>
      <c r="E37" s="23"/>
      <c r="F37" s="20"/>
      <c r="G37" s="20"/>
      <c r="H37" s="20"/>
      <c r="I37" s="23"/>
      <c r="J37" s="11">
        <f>SUM(B37:D37)</f>
        <v>296010</v>
      </c>
      <c r="K37" s="12">
        <f>J37/F47</f>
        <v>0.22385689372752998</v>
      </c>
      <c r="L37" s="39">
        <f>K37*H47</f>
        <v>6014166.7369257789</v>
      </c>
      <c r="M37" s="23"/>
      <c r="N37" s="12">
        <f>B37/J37</f>
        <v>0</v>
      </c>
      <c r="O37" s="13">
        <f>N37*L37</f>
        <v>0</v>
      </c>
      <c r="P37" s="12">
        <f>C37/J37</f>
        <v>0</v>
      </c>
      <c r="Q37" s="13">
        <f>P37*L37</f>
        <v>0</v>
      </c>
      <c r="R37" s="12">
        <f>D37/J37</f>
        <v>1</v>
      </c>
      <c r="S37" s="39">
        <f>R37*L37</f>
        <v>6014166.7369257789</v>
      </c>
    </row>
    <row r="38" spans="1:19" ht="7.5" customHeight="1" x14ac:dyDescent="0.25">
      <c r="A38" s="21"/>
      <c r="B38" s="22"/>
      <c r="C38" s="22"/>
      <c r="D38" s="22"/>
      <c r="E38" s="22"/>
      <c r="F38" s="20"/>
      <c r="G38" s="20"/>
      <c r="H38" s="20"/>
      <c r="I38" s="22"/>
      <c r="J38" s="20"/>
      <c r="K38" s="20"/>
      <c r="L38" s="20"/>
      <c r="M38" s="22"/>
      <c r="N38" s="20"/>
      <c r="O38" s="20"/>
      <c r="P38" s="20"/>
      <c r="Q38" s="20"/>
      <c r="R38" s="20"/>
      <c r="S38" s="20"/>
    </row>
    <row r="39" spans="1:19" ht="30" x14ac:dyDescent="0.25">
      <c r="A39" s="7" t="s">
        <v>58</v>
      </c>
      <c r="B39" s="9"/>
      <c r="C39" s="9"/>
      <c r="D39" s="9"/>
      <c r="E39" s="22"/>
      <c r="F39" s="20"/>
      <c r="G39" s="20"/>
      <c r="H39" s="20"/>
      <c r="I39" s="22"/>
      <c r="J39" s="20"/>
      <c r="K39" s="20"/>
      <c r="L39" s="20"/>
      <c r="M39" s="20"/>
      <c r="N39" s="27" t="s">
        <v>24</v>
      </c>
      <c r="O39" s="34" t="s">
        <v>43</v>
      </c>
      <c r="P39" s="27" t="s">
        <v>24</v>
      </c>
      <c r="Q39" s="34" t="s">
        <v>43</v>
      </c>
      <c r="R39" s="27" t="s">
        <v>24</v>
      </c>
      <c r="S39" s="34" t="s">
        <v>43</v>
      </c>
    </row>
    <row r="40" spans="1:19" x14ac:dyDescent="0.25">
      <c r="A40" s="8" t="s">
        <v>12</v>
      </c>
      <c r="B40" s="9">
        <f>A4P!B2</f>
        <v>186744</v>
      </c>
      <c r="C40" s="9">
        <f>A4P!B3</f>
        <v>69833</v>
      </c>
      <c r="D40" s="9"/>
      <c r="E40" s="22"/>
      <c r="F40" s="20"/>
      <c r="G40" s="20"/>
      <c r="H40" s="20"/>
      <c r="I40" s="22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x14ac:dyDescent="0.25">
      <c r="A41" s="8" t="s">
        <v>13</v>
      </c>
      <c r="B41" s="9">
        <f>A4P!B2</f>
        <v>186744</v>
      </c>
      <c r="C41" s="9">
        <f>A4P!B3</f>
        <v>69833</v>
      </c>
      <c r="D41" s="9"/>
      <c r="E41" s="22"/>
      <c r="F41" s="20"/>
      <c r="G41" s="20"/>
      <c r="H41" s="20"/>
      <c r="I41" s="22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x14ac:dyDescent="0.25">
      <c r="A42" s="8" t="s">
        <v>14</v>
      </c>
      <c r="B42" s="9"/>
      <c r="C42" s="9"/>
      <c r="D42" s="9"/>
      <c r="E42" s="22"/>
      <c r="F42" s="20"/>
      <c r="G42" s="20"/>
      <c r="H42" s="20"/>
      <c r="I42" s="22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x14ac:dyDescent="0.25">
      <c r="A43" s="8" t="s">
        <v>15</v>
      </c>
      <c r="B43" s="9"/>
      <c r="C43" s="9"/>
      <c r="D43" s="9"/>
      <c r="E43" s="22"/>
      <c r="F43" s="20"/>
      <c r="G43" s="20"/>
      <c r="H43" s="20"/>
      <c r="I43" s="22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x14ac:dyDescent="0.25">
      <c r="A44" s="8" t="s">
        <v>16</v>
      </c>
      <c r="B44" s="9"/>
      <c r="C44" s="9"/>
      <c r="D44" s="9"/>
      <c r="E44" s="22"/>
      <c r="F44" s="20"/>
      <c r="G44" s="20"/>
      <c r="H44" s="20"/>
      <c r="I44" s="22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30" x14ac:dyDescent="0.25">
      <c r="A45" s="7" t="s">
        <v>59</v>
      </c>
      <c r="B45" s="10">
        <f>SUBTOTAL(9,B40:B44)</f>
        <v>373488</v>
      </c>
      <c r="C45" s="10">
        <f t="shared" ref="C45" si="4">SUBTOTAL(9,C40:C44)</f>
        <v>139666</v>
      </c>
      <c r="D45" s="10">
        <f t="shared" ref="D45" si="5">SUBTOTAL(9,D40:D44)</f>
        <v>0</v>
      </c>
      <c r="E45" s="23"/>
      <c r="F45" s="20"/>
      <c r="G45" s="20"/>
      <c r="H45" s="20"/>
      <c r="I45" s="23"/>
      <c r="J45" s="11">
        <f>SUM(B45:D45)</f>
        <v>513154</v>
      </c>
      <c r="K45" s="12">
        <f>J45/F47</f>
        <v>0.38807155313623498</v>
      </c>
      <c r="L45" s="39">
        <f>K45*H47</f>
        <v>10425977.898450766</v>
      </c>
      <c r="M45" s="23"/>
      <c r="N45" s="12">
        <f>B45/J45</f>
        <v>0.72782829326089249</v>
      </c>
      <c r="O45" s="39">
        <f>N45*L45</f>
        <v>7588321.6994052073</v>
      </c>
      <c r="P45" s="12">
        <f>C45/J45</f>
        <v>0.27217170673910757</v>
      </c>
      <c r="Q45" s="39">
        <f>P45*L45</f>
        <v>2837656.1990455589</v>
      </c>
      <c r="R45" s="12">
        <f>D45/J45</f>
        <v>0</v>
      </c>
      <c r="S45" s="13">
        <f>R45*L45</f>
        <v>0</v>
      </c>
    </row>
    <row r="46" spans="1:19" ht="7.5" customHeight="1" x14ac:dyDescent="0.25">
      <c r="A46" s="21"/>
      <c r="B46" s="22"/>
      <c r="C46" s="22"/>
      <c r="D46" s="22"/>
      <c r="E46" s="22"/>
      <c r="F46" s="20"/>
      <c r="G46" s="20"/>
      <c r="H46" s="20"/>
      <c r="I46" s="22"/>
      <c r="J46" s="20"/>
      <c r="K46" s="20"/>
      <c r="L46" s="20"/>
      <c r="M46" s="22"/>
      <c r="N46" s="20"/>
      <c r="O46" s="20"/>
      <c r="P46" s="20"/>
      <c r="Q46" s="20"/>
      <c r="R46" s="20"/>
      <c r="S46" s="20"/>
    </row>
    <row r="47" spans="1:19" x14ac:dyDescent="0.25">
      <c r="A47" s="14" t="s">
        <v>17</v>
      </c>
      <c r="B47" s="15">
        <f>SUBTOTAL(9,B24:B45)</f>
        <v>746976</v>
      </c>
      <c r="C47" s="15">
        <f>SUBTOTAL(9,C24:C45)</f>
        <v>279332</v>
      </c>
      <c r="D47" s="15">
        <f>SUBTOTAL(9,D24:D45)</f>
        <v>296010</v>
      </c>
      <c r="E47" s="24"/>
      <c r="F47" s="16">
        <f>SUM(B47:D47)</f>
        <v>1322318</v>
      </c>
      <c r="G47" s="17">
        <f>F47/F49</f>
        <v>0.6940190678132897</v>
      </c>
      <c r="H47" s="37">
        <f>G47*B7</f>
        <v>26866122.533827312</v>
      </c>
      <c r="I47" s="41"/>
      <c r="J47" s="36"/>
      <c r="K47" s="36"/>
      <c r="L47" s="36"/>
      <c r="M47" s="41"/>
      <c r="N47" s="36"/>
      <c r="O47" s="33">
        <f>SUM(O23:O45)</f>
        <v>15176643.398810415</v>
      </c>
      <c r="P47" s="33"/>
      <c r="Q47" s="33">
        <f>SUM(Q23:Q45)</f>
        <v>5675312.3980911179</v>
      </c>
      <c r="R47" s="33"/>
      <c r="S47" s="33">
        <f>SUM(S23:S45)</f>
        <v>6014166.7369257789</v>
      </c>
    </row>
    <row r="48" spans="1:19" ht="7.5" customHeight="1" x14ac:dyDescent="0.25">
      <c r="A48" s="21"/>
      <c r="B48" s="22"/>
      <c r="C48" s="22"/>
      <c r="D48" s="22"/>
      <c r="E48" s="22"/>
      <c r="F48" s="20"/>
      <c r="G48" s="20"/>
      <c r="H48" s="40"/>
      <c r="I48" s="42"/>
      <c r="J48" s="40"/>
      <c r="K48" s="40"/>
      <c r="L48" s="40"/>
      <c r="M48" s="42"/>
      <c r="N48" s="40"/>
      <c r="O48" s="40"/>
      <c r="P48" s="40"/>
      <c r="Q48" s="40"/>
      <c r="R48" s="40"/>
      <c r="S48" s="40"/>
    </row>
    <row r="49" spans="1:19" x14ac:dyDescent="0.25">
      <c r="A49" s="14" t="s">
        <v>20</v>
      </c>
      <c r="B49" s="19">
        <f>SUM(B20+B47)</f>
        <v>1120464</v>
      </c>
      <c r="C49" s="19">
        <f t="shared" ref="C49:D49" si="6">SUM(C20+C47)</f>
        <v>488831</v>
      </c>
      <c r="D49" s="19">
        <f t="shared" si="6"/>
        <v>296010</v>
      </c>
      <c r="E49" s="25"/>
      <c r="F49" s="16">
        <f>SUM(B49:D49)</f>
        <v>1905305</v>
      </c>
      <c r="G49" s="17">
        <f>SUM(G11:G47)</f>
        <v>1</v>
      </c>
      <c r="H49" s="33">
        <f>SUM(H11:H47)</f>
        <v>38710928.531800859</v>
      </c>
      <c r="I49" s="43"/>
      <c r="J49" s="36"/>
      <c r="K49" s="36"/>
      <c r="L49" s="36"/>
      <c r="M49" s="43"/>
      <c r="N49" s="36"/>
      <c r="O49" s="37">
        <f>O47+O20</f>
        <v>22764965.098215621</v>
      </c>
      <c r="P49" s="37"/>
      <c r="Q49" s="37">
        <f t="shared" ref="Q49:S49" si="7">Q47+Q20</f>
        <v>9931796.6966594551</v>
      </c>
      <c r="R49" s="37">
        <f t="shared" si="7"/>
        <v>0</v>
      </c>
      <c r="S49" s="37">
        <f t="shared" si="7"/>
        <v>6014166.7369257789</v>
      </c>
    </row>
    <row r="50" spans="1:19" x14ac:dyDescent="0.25">
      <c r="A50" s="2"/>
      <c r="B50" s="5"/>
      <c r="C50" s="5"/>
      <c r="D50" s="5"/>
      <c r="E50" s="5"/>
    </row>
    <row r="53" spans="1:19" x14ac:dyDescent="0.25">
      <c r="A53" s="30" t="s">
        <v>29</v>
      </c>
      <c r="B53" s="28" t="s">
        <v>30</v>
      </c>
      <c r="C53" s="28" t="s">
        <v>31</v>
      </c>
      <c r="D53" s="28" t="s">
        <v>32</v>
      </c>
    </row>
    <row r="54" spans="1:19" x14ac:dyDescent="0.25">
      <c r="A54" s="6" t="s">
        <v>55</v>
      </c>
      <c r="B54" s="36">
        <f>O20</f>
        <v>7588321.6994052073</v>
      </c>
      <c r="C54" s="36">
        <f>O47</f>
        <v>15176643.398810415</v>
      </c>
      <c r="D54" s="36">
        <f>SUM(B54:C54)</f>
        <v>22764965.098215621</v>
      </c>
    </row>
    <row r="55" spans="1:19" x14ac:dyDescent="0.25">
      <c r="A55" s="6" t="s">
        <v>56</v>
      </c>
      <c r="B55" s="36">
        <f>Q20</f>
        <v>4256484.2985683372</v>
      </c>
      <c r="C55" s="36">
        <f>Q47</f>
        <v>5675312.3980911179</v>
      </c>
      <c r="D55" s="36">
        <f t="shared" ref="D55:D56" si="8">SUM(B55:C55)</f>
        <v>9931796.6966594551</v>
      </c>
    </row>
    <row r="56" spans="1:19" x14ac:dyDescent="0.25">
      <c r="A56" s="6" t="s">
        <v>57</v>
      </c>
      <c r="B56" s="36">
        <f>S20</f>
        <v>0</v>
      </c>
      <c r="C56" s="36">
        <f>S47</f>
        <v>6014166.7369257789</v>
      </c>
      <c r="D56" s="36">
        <f t="shared" si="8"/>
        <v>6014166.7369257789</v>
      </c>
    </row>
    <row r="57" spans="1:19" x14ac:dyDescent="0.25">
      <c r="A57" s="31" t="s">
        <v>33</v>
      </c>
      <c r="B57" s="37">
        <f>SUM(B54:B56)</f>
        <v>11844805.997973545</v>
      </c>
      <c r="C57" s="37">
        <f t="shared" ref="C57:D57" si="9">SUM(C54:C56)</f>
        <v>26866122.533827312</v>
      </c>
      <c r="D57" s="37">
        <f t="shared" si="9"/>
        <v>38710928.531800859</v>
      </c>
    </row>
    <row r="59" spans="1:19" x14ac:dyDescent="0.25">
      <c r="A59" s="30" t="s">
        <v>34</v>
      </c>
      <c r="B59" s="35" t="s">
        <v>55</v>
      </c>
      <c r="C59" s="35" t="s">
        <v>56</v>
      </c>
      <c r="D59" s="35" t="s">
        <v>57</v>
      </c>
    </row>
    <row r="60" spans="1:19" x14ac:dyDescent="0.25">
      <c r="A60" s="32" t="s">
        <v>35</v>
      </c>
      <c r="B60" s="44">
        <v>40819223</v>
      </c>
      <c r="C60" s="44">
        <v>49539513</v>
      </c>
      <c r="D60" s="38">
        <v>0</v>
      </c>
    </row>
    <row r="61" spans="1:19" x14ac:dyDescent="0.25">
      <c r="A61" s="32" t="s">
        <v>36</v>
      </c>
      <c r="B61" s="44">
        <f>B60*STCs!B3</f>
        <v>13235011.666025169</v>
      </c>
      <c r="C61" s="44">
        <f>C60*STCs!B3</f>
        <v>16062432.949402431</v>
      </c>
      <c r="D61" s="44">
        <f>D60*STCs!B3</f>
        <v>0</v>
      </c>
      <c r="E61" s="45"/>
      <c r="F61" s="45"/>
      <c r="G61" s="45"/>
    </row>
    <row r="62" spans="1:19" x14ac:dyDescent="0.25">
      <c r="A62" s="32" t="s">
        <v>37</v>
      </c>
      <c r="B62" s="38">
        <f>B61*0.3</f>
        <v>3970503.4998075506</v>
      </c>
      <c r="C62" s="38">
        <f t="shared" ref="C62:D62" si="10">C61*0.3</f>
        <v>4818729.8848207295</v>
      </c>
      <c r="D62" s="38">
        <f t="shared" si="10"/>
        <v>0</v>
      </c>
    </row>
    <row r="63" spans="1:19" x14ac:dyDescent="0.25">
      <c r="A63" s="32" t="s">
        <v>25</v>
      </c>
      <c r="B63" s="38">
        <f>B54</f>
        <v>7588321.6994052073</v>
      </c>
      <c r="C63" s="38">
        <f>B55</f>
        <v>4256484.2985683372</v>
      </c>
      <c r="D63" s="38">
        <f>B56</f>
        <v>0</v>
      </c>
    </row>
    <row r="64" spans="1:19" x14ac:dyDescent="0.25">
      <c r="A64" s="6" t="s">
        <v>39</v>
      </c>
      <c r="B64" s="38">
        <f>B62-B63</f>
        <v>-3617818.1995976567</v>
      </c>
      <c r="C64" s="38">
        <f t="shared" ref="C64:D64" si="11">C62-C63</f>
        <v>562245.58625239227</v>
      </c>
      <c r="D64" s="38">
        <f t="shared" si="11"/>
        <v>0</v>
      </c>
    </row>
    <row r="66" spans="1:11" x14ac:dyDescent="0.25">
      <c r="A66" s="30" t="s">
        <v>38</v>
      </c>
      <c r="B66" s="35" t="s">
        <v>55</v>
      </c>
      <c r="C66" s="35" t="s">
        <v>56</v>
      </c>
      <c r="D66" s="35" t="s">
        <v>57</v>
      </c>
      <c r="F66" s="45"/>
      <c r="G66" s="45"/>
      <c r="H66" s="45"/>
      <c r="I66" s="45"/>
      <c r="J66" s="45"/>
      <c r="K66" s="45"/>
    </row>
    <row r="67" spans="1:11" x14ac:dyDescent="0.25">
      <c r="A67" s="32" t="s">
        <v>35</v>
      </c>
      <c r="B67" s="44">
        <v>30414323</v>
      </c>
      <c r="C67" s="44">
        <v>24447194</v>
      </c>
      <c r="D67" s="44">
        <v>53722746</v>
      </c>
      <c r="F67" s="45"/>
      <c r="G67" s="45"/>
      <c r="H67" s="45"/>
      <c r="I67" s="45"/>
      <c r="J67" s="45"/>
      <c r="K67" s="45"/>
    </row>
    <row r="68" spans="1:11" x14ac:dyDescent="0.25">
      <c r="A68" s="32" t="s">
        <v>36</v>
      </c>
      <c r="B68" s="44">
        <f>B67*STCs!B3</f>
        <v>9861381.2349945419</v>
      </c>
      <c r="C68" s="44">
        <f>C67*STCs!B3</f>
        <v>7926630.4944506297</v>
      </c>
      <c r="D68" s="44">
        <f>D67*STCs!B3</f>
        <v>17418782.568225443</v>
      </c>
      <c r="F68" s="45"/>
      <c r="G68" s="45"/>
      <c r="H68" s="45"/>
      <c r="I68" s="45"/>
      <c r="J68" s="45"/>
      <c r="K68" s="45"/>
    </row>
    <row r="69" spans="1:11" x14ac:dyDescent="0.25">
      <c r="A69" s="32" t="s">
        <v>37</v>
      </c>
      <c r="B69" s="38">
        <f>B68*0.3</f>
        <v>2958414.3704983625</v>
      </c>
      <c r="C69" s="38">
        <f t="shared" ref="C69:D69" si="12">C68*0.3</f>
        <v>2377989.1483351886</v>
      </c>
      <c r="D69" s="38">
        <f t="shared" si="12"/>
        <v>5225634.7704676325</v>
      </c>
      <c r="F69" s="45"/>
      <c r="G69" s="45"/>
      <c r="H69" s="45"/>
      <c r="I69" s="45"/>
      <c r="J69" s="45"/>
      <c r="K69" s="45"/>
    </row>
    <row r="70" spans="1:11" x14ac:dyDescent="0.25">
      <c r="A70" s="32" t="s">
        <v>25</v>
      </c>
      <c r="B70" s="38">
        <f>C54</f>
        <v>15176643.398810415</v>
      </c>
      <c r="C70" s="38">
        <f>C55</f>
        <v>5675312.3980911179</v>
      </c>
      <c r="D70" s="38">
        <f>C56</f>
        <v>6014166.7369257789</v>
      </c>
      <c r="F70" s="45"/>
    </row>
    <row r="71" spans="1:11" x14ac:dyDescent="0.25">
      <c r="A71" s="6" t="s">
        <v>39</v>
      </c>
      <c r="B71" s="38">
        <f>B69-B70</f>
        <v>-12218229.028312052</v>
      </c>
      <c r="C71" s="38">
        <f>C69-C70</f>
        <v>-3297323.2497559292</v>
      </c>
      <c r="D71" s="38">
        <f>D69-D70</f>
        <v>-788531.96645814646</v>
      </c>
      <c r="F71" s="45"/>
    </row>
  </sheetData>
  <mergeCells count="9">
    <mergeCell ref="B9:D9"/>
    <mergeCell ref="A22:S22"/>
    <mergeCell ref="A11:S11"/>
    <mergeCell ref="N10:O10"/>
    <mergeCell ref="P10:Q10"/>
    <mergeCell ref="R10:S10"/>
    <mergeCell ref="F9:H9"/>
    <mergeCell ref="J9:L9"/>
    <mergeCell ref="N9:S9"/>
  </mergeCells>
  <pageMargins left="0.45" right="0.2" top="0.25" bottom="0.25" header="0.3" footer="0.3"/>
  <pageSetup paperSize="5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5" x14ac:dyDescent="0.25"/>
  <cols>
    <col min="1" max="1" width="21.42578125" style="4" bestFit="1" customWidth="1"/>
    <col min="2" max="2" width="11.5703125" style="4" bestFit="1" customWidth="1"/>
    <col min="3" max="16384" width="9.140625" style="4"/>
  </cols>
  <sheetData>
    <row r="1" spans="1:2" ht="15.75" thickBot="1" x14ac:dyDescent="0.3">
      <c r="A1" s="49" t="s">
        <v>18</v>
      </c>
      <c r="B1" s="50" t="s">
        <v>19</v>
      </c>
    </row>
    <row r="2" spans="1:2" ht="15.75" thickBot="1" x14ac:dyDescent="0.3">
      <c r="A2" s="51" t="s">
        <v>55</v>
      </c>
      <c r="B2" s="52">
        <v>186744</v>
      </c>
    </row>
    <row r="3" spans="1:2" ht="15.75" thickBot="1" x14ac:dyDescent="0.3">
      <c r="A3" s="51" t="s">
        <v>56</v>
      </c>
      <c r="B3" s="52">
        <v>69833</v>
      </c>
    </row>
    <row r="4" spans="1:2" ht="15.75" thickBot="1" x14ac:dyDescent="0.3">
      <c r="A4" s="51" t="s">
        <v>57</v>
      </c>
      <c r="B4" s="52">
        <v>296010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D1"/>
    </sheetView>
  </sheetViews>
  <sheetFormatPr defaultRowHeight="15" x14ac:dyDescent="0.25"/>
  <cols>
    <col min="1" max="4" width="13.140625" style="4" bestFit="1" customWidth="1"/>
    <col min="5" max="16384" width="9.140625" style="4"/>
  </cols>
  <sheetData>
    <row r="1" spans="1:4" ht="15.75" thickBot="1" x14ac:dyDescent="0.3">
      <c r="A1" s="64" t="s">
        <v>49</v>
      </c>
      <c r="B1" s="65"/>
      <c r="C1" s="65"/>
      <c r="D1" s="66"/>
    </row>
    <row r="2" spans="1:4" ht="15.75" thickBot="1" x14ac:dyDescent="0.3">
      <c r="A2" s="53" t="s">
        <v>44</v>
      </c>
      <c r="B2" s="53" t="s">
        <v>45</v>
      </c>
      <c r="C2" s="53" t="s">
        <v>46</v>
      </c>
      <c r="D2" s="53" t="s">
        <v>47</v>
      </c>
    </row>
    <row r="3" spans="1:4" ht="15.75" thickBot="1" x14ac:dyDescent="0.3">
      <c r="A3" s="54">
        <v>0.20051014867798653</v>
      </c>
      <c r="B3" s="54">
        <v>0.32423477698302022</v>
      </c>
      <c r="C3" s="54">
        <v>0.28711738849151008</v>
      </c>
      <c r="D3" s="54">
        <v>0.18813768584748314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HPF Allocation</vt:lpstr>
      <vt:lpstr>A4P</vt:lpstr>
      <vt:lpstr>STCs</vt:lpstr>
    </vt:vector>
  </TitlesOfParts>
  <Company>PCG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2015-09-04T18:52:01Z</cp:lastPrinted>
  <dcterms:created xsi:type="dcterms:W3CDTF">2015-06-23T13:51:02Z</dcterms:created>
  <dcterms:modified xsi:type="dcterms:W3CDTF">2015-09-24T18:33:03Z</dcterms:modified>
</cp:coreProperties>
</file>