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7935" activeTab="0"/>
  </bookViews>
  <sheets>
    <sheet name="kpe01ch(2)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<sst xmlns="http://schemas.openxmlformats.org/spreadsheetml/2006/main" count="114" uniqueCount="114">
  <si>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VNA OF ALBANY &amp; SARATOGA</t>
  </si>
  <si>
    <t>ALLEGANY DEPT HEALTH CO</t>
  </si>
  <si>
    <t>TWIN TIER HOME HEALTH INC</t>
  </si>
  <si>
    <t>CATTARAUGUS COUNTY DOH HHA</t>
  </si>
  <si>
    <t>CAYUGA DEPT HLTH DIV OF NU CO</t>
  </si>
  <si>
    <t>CHEMUNG DEPT HOME HLTH CO</t>
  </si>
  <si>
    <t>CHENANGO CTY PUB HLTH NUR SER</t>
  </si>
  <si>
    <t>CLINTON CTY DOH DIV OF NURSE</t>
  </si>
  <si>
    <t>COLUMBIA CY DEPT OF HEALTH</t>
  </si>
  <si>
    <t>CORTLAND COUNTY DOH DIV NRSNG</t>
  </si>
  <si>
    <t>DELAWARE CNTY PUB HNS</t>
  </si>
  <si>
    <t>DUTCHESS CNTY DOH NURS DIV</t>
  </si>
  <si>
    <t>HUDSON VALLEY HOME CARE INC</t>
  </si>
  <si>
    <t>SPS HOME CARE INC</t>
  </si>
  <si>
    <t>EXCELLUS HEALTH PLAN, INC.</t>
  </si>
  <si>
    <t>STAFF BUILDERS HOME HLTH CARE</t>
  </si>
  <si>
    <t>VNA OF WESTERN NY INC</t>
  </si>
  <si>
    <t>PEOPLE HOME HLTH SERV CERTI</t>
  </si>
  <si>
    <t>HOME CARE OF BUFFALO INC</t>
  </si>
  <si>
    <t>MCAULEY-SETON HOME CARE CORP.</t>
  </si>
  <si>
    <t>ESSEX COUNTY NURSING SERVICE</t>
  </si>
  <si>
    <t>FRANKLIN NURSING SERVICE CO</t>
  </si>
  <si>
    <t>FULTON NURSING SERVICE CO</t>
  </si>
  <si>
    <t>COM HLTH CTR OF SMH &amp; NLH INC</t>
  </si>
  <si>
    <t>GENESEE COUNTY HLTH HHA CO</t>
  </si>
  <si>
    <t>EDDY VNA TWIN COUNTIES</t>
  </si>
  <si>
    <t>HAMILTON PUB HLTH NURS SVC CO</t>
  </si>
  <si>
    <t>HERKIMER COUNTY PHNS</t>
  </si>
  <si>
    <t>JEFFERSON CTY PUB HLTH SERVIC</t>
  </si>
  <si>
    <t>LEWIS CNTY PUBLIC HLTH AGENCY</t>
  </si>
  <si>
    <t>LIVINGSTON CO DEP HLTH HHA</t>
  </si>
  <si>
    <t>MADISON CNTY PUB HLTH DEPART.</t>
  </si>
  <si>
    <t>GENESEE REGION HOME CARE ASSC</t>
  </si>
  <si>
    <t>VISIT NURSE SVC OF ROCHESTER</t>
  </si>
  <si>
    <t>L WOERNER INC DBA HCR</t>
  </si>
  <si>
    <t>VNA OF LONG ISLAND INC</t>
  </si>
  <si>
    <t>NURS SISTERS HM VISITING SVC</t>
  </si>
  <si>
    <t>ABLE HEALTH CARE SERV INC</t>
  </si>
  <si>
    <t>FAMILY AIDES CERT.NASSAU/SUFF</t>
  </si>
  <si>
    <t>STAFF BUILDERS HM HLTH CARE</t>
  </si>
  <si>
    <t>NIAGARA COUNTY HEALTH DEPT</t>
  </si>
  <si>
    <t>VNA OF UTICA &amp; ONEIDA CO INC</t>
  </si>
  <si>
    <t>VISITING NURSE ASSOC CENTRAL</t>
  </si>
  <si>
    <t>ST CAMILLUS HOME CARE AGENCY</t>
  </si>
  <si>
    <t>CCH HOME CARE &amp; PALLIATIVE SERV</t>
  </si>
  <si>
    <t>FINGER LAKES VNS INC</t>
  </si>
  <si>
    <t>ONTARIO HOME HEALTH AGCY CO</t>
  </si>
  <si>
    <t>LITSON CERTIFIED CARE</t>
  </si>
  <si>
    <t>ORANGE CNTY DEPT OF HEALTH</t>
  </si>
  <si>
    <t>ORLEANS COUNTY DOH HHA</t>
  </si>
  <si>
    <t>HOSPITALS HOME HEALTH CARE</t>
  </si>
  <si>
    <t>OSWEGO DEPT HLTH DIV OF NU CO</t>
  </si>
  <si>
    <t>AT HOME CARE INC</t>
  </si>
  <si>
    <t>PUTNAM DOH NUR SERCS HM HH CO</t>
  </si>
  <si>
    <t>ST LAWRENCE CNTY PUB HLTH NUR</t>
  </si>
  <si>
    <t>HEALTH SERV NORTHERN NEW YORK</t>
  </si>
  <si>
    <t>SARATOGA PUBLIC HLTH NURSING</t>
  </si>
  <si>
    <t>VISITING NURS SVC ASSOC SCHTD</t>
  </si>
  <si>
    <t>SCHOHARIE COUNTY DOH DIV NURS</t>
  </si>
  <si>
    <t>SCHUYLER HOME HLTH AGCY CO</t>
  </si>
  <si>
    <t>STEUBEN HOME HLTH AGCY CO</t>
  </si>
  <si>
    <t>VISITING NURSE SERVICE INC</t>
  </si>
  <si>
    <t>SULLIVAN PUBLIC HLTH NSG CO</t>
  </si>
  <si>
    <t>TIOGA COUNTY HEALTH DEPT</t>
  </si>
  <si>
    <t>TOMPKINS DOH DIV NURS CO</t>
  </si>
  <si>
    <t>VNS ITHACA &amp; TOMPKINS CO INC</t>
  </si>
  <si>
    <t>ULSTER CNTY DOH NURS DIV</t>
  </si>
  <si>
    <t>ULSTER HOME HEALTH SERV INC</t>
  </si>
  <si>
    <t>WARREN COUNTY HEALTH SERV</t>
  </si>
  <si>
    <t>WASHINGTON PUB HLTH NURSSV CO</t>
  </si>
  <si>
    <t>WAYNE COUNTY HOME HLTH AGCY</t>
  </si>
  <si>
    <t>WESTCHESTER COUNTY DOH</t>
  </si>
  <si>
    <t>VISIT NUR SVC WESTCHEST</t>
  </si>
  <si>
    <t>PTS OF WESTCHESTER INC</t>
  </si>
  <si>
    <t>OUR LADY OF MERCY HOME CARE,INC</t>
  </si>
  <si>
    <t>DOMINICAN SISTER FAMILY HEALT</t>
  </si>
  <si>
    <t>VNA OF HUDSON VALLEY</t>
  </si>
  <si>
    <t>LAWRENCE COMMUNITY HEALTH SERVICES</t>
  </si>
  <si>
    <t>DATAHR HOME HEALTH CARE INC</t>
  </si>
  <si>
    <t>WYOMING COUNTY DEPT H H A</t>
  </si>
  <si>
    <t>YATES COUNTY HOME HEALTH</t>
  </si>
  <si>
    <t>BETH ABRAHAM HLTH SVCS HC</t>
  </si>
  <si>
    <t>VISITING NURSE ASSOC OF BKLYN</t>
  </si>
  <si>
    <t>PERSONAL TOUCH HOME AIDES NY</t>
  </si>
  <si>
    <t>FAM CERT SVCS BKLYN/QUEENS</t>
  </si>
  <si>
    <t>AMERICARE CERTIFIED SS INC</t>
  </si>
  <si>
    <t>FIRST TO CARE HOME CARE</t>
  </si>
  <si>
    <t>SHOREFRONT JEWISH GERI HHA</t>
  </si>
  <si>
    <t>EMPIRE STATE HOME CARE SERVICES</t>
  </si>
  <si>
    <t>EXCELLENT HOME CARE SERVICES</t>
  </si>
  <si>
    <t>GIRLING HEALTH CARE INC</t>
  </si>
  <si>
    <t>LITTLE SISTERS OF ASSUM</t>
  </si>
  <si>
    <t>VILLAGE CENTER FOR CARE</t>
  </si>
  <si>
    <t>SELFHELP SPECIAL FAM HC INC</t>
  </si>
  <si>
    <t>VNS GROUP HEALTH HOME CARE</t>
  </si>
  <si>
    <t>EXTENDED NURSING PERSONNEL CHHA</t>
  </si>
  <si>
    <t>VNS OF NY HOME CARE INC</t>
  </si>
  <si>
    <t>METROPOLITAN JEWISH HOME CARE</t>
  </si>
  <si>
    <t>VIP HEALTH SERVICES INC</t>
  </si>
  <si>
    <t>VNA HEALTH CARE SERVICES INC</t>
  </si>
  <si>
    <t>Z STATEWIDE</t>
  </si>
  <si>
    <t xml:space="preserve">New York State Department Of Health </t>
  </si>
  <si>
    <t xml:space="preserve">Opcert </t>
  </si>
  <si>
    <t xml:space="preserve">Name </t>
  </si>
  <si>
    <t>YY/MM/DD</t>
  </si>
  <si>
    <t>NURSING FINAL RATE</t>
  </si>
  <si>
    <t>PT FINAL RATE</t>
  </si>
  <si>
    <t>SPEECH FINAL RATE</t>
  </si>
  <si>
    <t>OT FINAL RATE</t>
  </si>
  <si>
    <t>HHA VISIT FINAL RATE</t>
  </si>
  <si>
    <t>HHA HOURLY FINAL RATE</t>
  </si>
  <si>
    <t>HHA FINAL RATE</t>
  </si>
  <si>
    <t xml:space="preserve">Certified Home Health Agency 7/1/2007 Rates </t>
  </si>
  <si>
    <t xml:space="preserve">Bureau of Long Term Care Reimbursement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</si>
</sst>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17" fillId="0" borderId="0">
      <alignment/>
      <protection/>
    </xf>
    <xf numFmtId="0" fontId="0" fillId="4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8.00390625" style="0" bestFit="1" customWidth="1"/>
    <col min="2" max="2" width="39.140625" style="0" bestFit="1" customWidth="1"/>
    <col min="3" max="3" width="10.140625" style="0" bestFit="1" customWidth="1"/>
    <col min="4" max="4" width="9.421875" style="0" bestFit="1" customWidth="1"/>
    <col min="5" max="5" width="7.00390625" style="0" bestFit="1" customWidth="1"/>
    <col min="6" max="6" width="8.421875" style="0" bestFit="1" customWidth="1"/>
    <col min="7" max="7" width="7.00390625" style="0" bestFit="1" customWidth="1"/>
    <col min="8" max="8" width="6.421875" style="0" bestFit="1" customWidth="1"/>
    <col min="9" max="9" width="8.57421875" style="0" bestFit="1" customWidth="1"/>
    <col min="10" max="10" width="6.421875" style="0" bestFit="1" customWidth="1"/>
  </cols>
  <sheetData>
    <row r="1" spans="1:10" ht="15.75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 t="s">
        <v>113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2" t="s">
        <v>112</v>
      </c>
      <c r="B3" s="2"/>
      <c r="C3" s="2"/>
      <c r="D3" s="2"/>
      <c r="E3" s="2"/>
      <c r="F3" s="2"/>
      <c r="G3" s="2"/>
      <c r="H3" s="2"/>
      <c r="I3" s="2"/>
      <c r="J3" s="2"/>
    </row>
    <row r="5" spans="1:10" ht="51.75">
      <c r="A5" s="1" t="s">
        <v>102</v>
      </c>
      <c r="B5" s="1" t="s">
        <v>103</v>
      </c>
      <c r="C5" s="1" t="s">
        <v>104</v>
      </c>
      <c r="D5" s="1" t="s">
        <v>105</v>
      </c>
      <c r="E5" s="1" t="s">
        <v>106</v>
      </c>
      <c r="F5" s="1" t="s">
        <v>107</v>
      </c>
      <c r="G5" s="1" t="s">
        <v>108</v>
      </c>
      <c r="H5" s="1" t="s">
        <v>109</v>
      </c>
      <c r="I5" s="1" t="s">
        <v>110</v>
      </c>
      <c r="J5" s="1" t="s">
        <v>111</v>
      </c>
    </row>
    <row r="7" spans="1:10" ht="15">
      <c r="A7" t="str">
        <f>"0101601"</f>
        <v>0101601</v>
      </c>
      <c r="B7" t="s">
        <v>0</v>
      </c>
      <c r="C7" t="str">
        <f aca="true" t="shared" si="0" ref="C7:C38">"07/07/01"</f>
        <v>07/07/01</v>
      </c>
      <c r="D7">
        <v>141.18</v>
      </c>
      <c r="E7">
        <v>88.35</v>
      </c>
      <c r="F7">
        <v>132.3</v>
      </c>
      <c r="G7">
        <v>82.83</v>
      </c>
      <c r="H7">
        <v>0</v>
      </c>
      <c r="I7">
        <v>29.09</v>
      </c>
      <c r="J7">
        <v>29.09</v>
      </c>
    </row>
    <row r="8" spans="1:10" ht="15">
      <c r="A8" t="str">
        <f>"0223600"</f>
        <v>0223600</v>
      </c>
      <c r="B8" t="s">
        <v>1</v>
      </c>
      <c r="C8" t="str">
        <f t="shared" si="0"/>
        <v>07/07/01</v>
      </c>
      <c r="D8">
        <v>150.46</v>
      </c>
      <c r="E8">
        <v>98.76</v>
      </c>
      <c r="F8">
        <v>105.83</v>
      </c>
      <c r="G8">
        <v>0</v>
      </c>
      <c r="H8">
        <v>0</v>
      </c>
      <c r="I8">
        <v>34.3</v>
      </c>
      <c r="J8">
        <v>34.3</v>
      </c>
    </row>
    <row r="9" spans="1:10" ht="15">
      <c r="A9" t="str">
        <f>"0301601"</f>
        <v>0301601</v>
      </c>
      <c r="B9" t="s">
        <v>2</v>
      </c>
      <c r="C9" t="str">
        <f t="shared" si="0"/>
        <v>07/07/01</v>
      </c>
      <c r="D9">
        <v>102.39</v>
      </c>
      <c r="E9">
        <v>102.39</v>
      </c>
      <c r="F9">
        <v>102.39</v>
      </c>
      <c r="G9">
        <v>102.39</v>
      </c>
      <c r="H9">
        <v>0</v>
      </c>
      <c r="I9">
        <v>28.85</v>
      </c>
      <c r="J9">
        <v>28.85</v>
      </c>
    </row>
    <row r="10" spans="1:10" ht="15">
      <c r="A10" t="str">
        <f>"0401600"</f>
        <v>0401600</v>
      </c>
      <c r="B10" t="s">
        <v>3</v>
      </c>
      <c r="C10" t="str">
        <f t="shared" si="0"/>
        <v>07/07/01</v>
      </c>
      <c r="D10">
        <v>111.24</v>
      </c>
      <c r="E10">
        <v>89.05</v>
      </c>
      <c r="F10">
        <v>101.06</v>
      </c>
      <c r="G10">
        <v>98.33</v>
      </c>
      <c r="H10">
        <v>0</v>
      </c>
      <c r="I10">
        <v>28.36</v>
      </c>
      <c r="J10">
        <v>28.36</v>
      </c>
    </row>
    <row r="11" spans="1:10" ht="15">
      <c r="A11" t="str">
        <f>"0501600"</f>
        <v>0501600</v>
      </c>
      <c r="B11" t="s">
        <v>4</v>
      </c>
      <c r="C11" t="str">
        <f t="shared" si="0"/>
        <v>07/07/01</v>
      </c>
      <c r="D11">
        <v>131.02</v>
      </c>
      <c r="E11">
        <v>101</v>
      </c>
      <c r="F11">
        <v>96.48</v>
      </c>
      <c r="G11">
        <v>92.19</v>
      </c>
      <c r="H11">
        <v>0</v>
      </c>
      <c r="I11">
        <v>42.47</v>
      </c>
      <c r="J11">
        <v>42.47</v>
      </c>
    </row>
    <row r="12" spans="1:10" ht="15">
      <c r="A12" t="str">
        <f>"0701600"</f>
        <v>0701600</v>
      </c>
      <c r="B12" t="s">
        <v>5</v>
      </c>
      <c r="C12" t="str">
        <f t="shared" si="0"/>
        <v>07/07/01</v>
      </c>
      <c r="D12">
        <v>149.35</v>
      </c>
      <c r="E12">
        <v>112.66</v>
      </c>
      <c r="F12">
        <v>82.49</v>
      </c>
      <c r="G12">
        <v>95.53</v>
      </c>
      <c r="H12">
        <v>0</v>
      </c>
      <c r="I12">
        <v>21.75</v>
      </c>
      <c r="J12">
        <v>21.75</v>
      </c>
    </row>
    <row r="13" spans="1:10" ht="15">
      <c r="A13" t="str">
        <f>"0824600"</f>
        <v>0824600</v>
      </c>
      <c r="B13" t="s">
        <v>6</v>
      </c>
      <c r="C13" t="str">
        <f t="shared" si="0"/>
        <v>07/07/01</v>
      </c>
      <c r="D13">
        <v>112.42</v>
      </c>
      <c r="E13">
        <v>83.28</v>
      </c>
      <c r="F13">
        <v>0</v>
      </c>
      <c r="G13">
        <v>83.28</v>
      </c>
      <c r="H13">
        <v>0</v>
      </c>
      <c r="I13">
        <v>33.31</v>
      </c>
      <c r="J13">
        <v>33.31</v>
      </c>
    </row>
    <row r="14" spans="1:10" ht="15">
      <c r="A14" t="str">
        <f>"0901600"</f>
        <v>0901600</v>
      </c>
      <c r="B14" t="s">
        <v>7</v>
      </c>
      <c r="C14" t="str">
        <f t="shared" si="0"/>
        <v>07/07/01</v>
      </c>
      <c r="D14">
        <v>128.04</v>
      </c>
      <c r="E14">
        <v>95.61</v>
      </c>
      <c r="F14">
        <v>108.88</v>
      </c>
      <c r="G14">
        <v>104.67</v>
      </c>
      <c r="H14">
        <v>0</v>
      </c>
      <c r="I14">
        <v>31.67</v>
      </c>
      <c r="J14">
        <v>31.67</v>
      </c>
    </row>
    <row r="15" spans="1:10" ht="15">
      <c r="A15" t="str">
        <f>"1001601"</f>
        <v>1001601</v>
      </c>
      <c r="B15" t="s">
        <v>8</v>
      </c>
      <c r="C15" t="str">
        <f t="shared" si="0"/>
        <v>07/07/01</v>
      </c>
      <c r="D15">
        <v>155</v>
      </c>
      <c r="E15">
        <v>109.38</v>
      </c>
      <c r="F15">
        <v>105</v>
      </c>
      <c r="G15">
        <v>93.83</v>
      </c>
      <c r="H15">
        <v>0</v>
      </c>
      <c r="I15">
        <v>45.99</v>
      </c>
      <c r="J15">
        <v>45.99</v>
      </c>
    </row>
    <row r="16" spans="1:10" ht="15">
      <c r="A16" t="str">
        <f>"1101600"</f>
        <v>1101600</v>
      </c>
      <c r="B16" t="s">
        <v>9</v>
      </c>
      <c r="C16" t="str">
        <f t="shared" si="0"/>
        <v>07/07/01</v>
      </c>
      <c r="D16">
        <v>147.55</v>
      </c>
      <c r="E16">
        <v>85.85</v>
      </c>
      <c r="F16">
        <v>101.44</v>
      </c>
      <c r="G16">
        <v>90.14</v>
      </c>
      <c r="H16">
        <v>0</v>
      </c>
      <c r="I16">
        <v>28.48</v>
      </c>
      <c r="J16">
        <v>28.48</v>
      </c>
    </row>
    <row r="17" spans="1:10" ht="15">
      <c r="A17" t="str">
        <f>"1257601"</f>
        <v>1257601</v>
      </c>
      <c r="B17" t="s">
        <v>10</v>
      </c>
      <c r="C17" t="str">
        <f t="shared" si="0"/>
        <v>07/07/01</v>
      </c>
      <c r="D17">
        <v>114.13</v>
      </c>
      <c r="E17">
        <v>85.39</v>
      </c>
      <c r="F17">
        <v>83.02</v>
      </c>
      <c r="G17">
        <v>85.19</v>
      </c>
      <c r="H17">
        <v>64.54</v>
      </c>
      <c r="I17">
        <v>0</v>
      </c>
      <c r="J17">
        <v>64.54</v>
      </c>
    </row>
    <row r="18" spans="1:10" ht="15">
      <c r="A18" t="str">
        <f>"1302600"</f>
        <v>1302600</v>
      </c>
      <c r="B18" t="s">
        <v>11</v>
      </c>
      <c r="C18" t="str">
        <f t="shared" si="0"/>
        <v>07/07/01</v>
      </c>
      <c r="D18">
        <v>40.62</v>
      </c>
      <c r="E18">
        <v>50.96</v>
      </c>
      <c r="F18">
        <v>0</v>
      </c>
      <c r="G18">
        <v>54.47</v>
      </c>
      <c r="H18">
        <v>39.1</v>
      </c>
      <c r="I18">
        <v>0</v>
      </c>
      <c r="J18">
        <v>39.1</v>
      </c>
    </row>
    <row r="19" spans="1:10" ht="15">
      <c r="A19" t="str">
        <f>"1302604"</f>
        <v>1302604</v>
      </c>
      <c r="B19" t="s">
        <v>12</v>
      </c>
      <c r="C19" t="str">
        <f t="shared" si="0"/>
        <v>07/07/01</v>
      </c>
      <c r="D19">
        <v>118.45</v>
      </c>
      <c r="E19">
        <v>118.45</v>
      </c>
      <c r="F19">
        <v>118.45</v>
      </c>
      <c r="G19">
        <v>115.94</v>
      </c>
      <c r="H19">
        <v>0</v>
      </c>
      <c r="I19">
        <v>18.03</v>
      </c>
      <c r="J19">
        <v>18.03</v>
      </c>
    </row>
    <row r="20" spans="1:10" ht="15">
      <c r="A20" t="str">
        <f>"1401606"</f>
        <v>1401606</v>
      </c>
      <c r="B20" t="s">
        <v>13</v>
      </c>
      <c r="C20" t="str">
        <f t="shared" si="0"/>
        <v>07/07/01</v>
      </c>
      <c r="D20">
        <v>97.15</v>
      </c>
      <c r="E20">
        <v>80.82</v>
      </c>
      <c r="F20">
        <v>98.83</v>
      </c>
      <c r="G20">
        <v>84.43</v>
      </c>
      <c r="H20">
        <v>0</v>
      </c>
      <c r="I20">
        <v>25.13</v>
      </c>
      <c r="J20">
        <v>25.13</v>
      </c>
    </row>
    <row r="21" spans="1:10" ht="15">
      <c r="A21" t="str">
        <f>"1401613"</f>
        <v>1401613</v>
      </c>
      <c r="B21" t="s">
        <v>14</v>
      </c>
      <c r="C21" t="str">
        <f t="shared" si="0"/>
        <v>07/07/01</v>
      </c>
      <c r="D21">
        <v>121.61</v>
      </c>
      <c r="E21">
        <v>103.69</v>
      </c>
      <c r="F21">
        <v>113.42</v>
      </c>
      <c r="G21">
        <v>105.49</v>
      </c>
      <c r="H21">
        <v>0</v>
      </c>
      <c r="I21">
        <v>25.93</v>
      </c>
      <c r="J21">
        <v>25.93</v>
      </c>
    </row>
    <row r="22" spans="1:10" ht="15">
      <c r="A22" t="str">
        <f>"1401614"</f>
        <v>1401614</v>
      </c>
      <c r="B22" t="s">
        <v>15</v>
      </c>
      <c r="C22" t="str">
        <f t="shared" si="0"/>
        <v>07/07/01</v>
      </c>
      <c r="D22">
        <v>76.62</v>
      </c>
      <c r="E22">
        <v>104.65</v>
      </c>
      <c r="F22">
        <v>101.86</v>
      </c>
      <c r="G22">
        <v>101.22</v>
      </c>
      <c r="H22">
        <v>0</v>
      </c>
      <c r="I22">
        <v>25.71</v>
      </c>
      <c r="J22">
        <v>25.71</v>
      </c>
    </row>
    <row r="23" spans="1:10" ht="15">
      <c r="A23" t="str">
        <f>"1451601"</f>
        <v>1451601</v>
      </c>
      <c r="B23" t="s">
        <v>16</v>
      </c>
      <c r="C23" t="str">
        <f t="shared" si="0"/>
        <v>07/07/01</v>
      </c>
      <c r="D23">
        <v>140.29</v>
      </c>
      <c r="E23">
        <v>103.67</v>
      </c>
      <c r="F23">
        <v>135.05</v>
      </c>
      <c r="G23">
        <v>108.9</v>
      </c>
      <c r="H23">
        <v>0</v>
      </c>
      <c r="I23">
        <v>28.22</v>
      </c>
      <c r="J23">
        <v>28.22</v>
      </c>
    </row>
    <row r="24" spans="1:10" ht="15">
      <c r="A24" t="str">
        <f>"1451602"</f>
        <v>1451602</v>
      </c>
      <c r="B24" t="s">
        <v>17</v>
      </c>
      <c r="C24" t="str">
        <f t="shared" si="0"/>
        <v>07/07/01</v>
      </c>
      <c r="D24">
        <v>106.77</v>
      </c>
      <c r="E24">
        <v>71.01</v>
      </c>
      <c r="F24">
        <v>63.21</v>
      </c>
      <c r="G24">
        <v>85.48</v>
      </c>
      <c r="H24">
        <v>0</v>
      </c>
      <c r="I24">
        <v>25.22</v>
      </c>
      <c r="J24">
        <v>25.22</v>
      </c>
    </row>
    <row r="25" spans="1:10" ht="15">
      <c r="A25" t="str">
        <f>"1451603"</f>
        <v>1451603</v>
      </c>
      <c r="B25" t="s">
        <v>18</v>
      </c>
      <c r="C25" t="str">
        <f t="shared" si="0"/>
        <v>07/07/01</v>
      </c>
      <c r="D25">
        <v>126.68</v>
      </c>
      <c r="E25">
        <v>91.88</v>
      </c>
      <c r="F25">
        <v>92.51</v>
      </c>
      <c r="G25">
        <v>92.14</v>
      </c>
      <c r="H25">
        <v>0</v>
      </c>
      <c r="I25">
        <v>27.61</v>
      </c>
      <c r="J25">
        <v>27.61</v>
      </c>
    </row>
    <row r="26" spans="1:10" ht="15">
      <c r="A26" t="str">
        <f>"1455600"</f>
        <v>1455600</v>
      </c>
      <c r="B26" t="s">
        <v>19</v>
      </c>
      <c r="C26" t="str">
        <f t="shared" si="0"/>
        <v>07/07/01</v>
      </c>
      <c r="D26">
        <v>127.04</v>
      </c>
      <c r="E26">
        <v>105.94</v>
      </c>
      <c r="F26">
        <v>119.36</v>
      </c>
      <c r="G26">
        <v>96.77</v>
      </c>
      <c r="H26">
        <v>0</v>
      </c>
      <c r="I26">
        <v>0</v>
      </c>
      <c r="J26">
        <v>0</v>
      </c>
    </row>
    <row r="27" spans="1:10" ht="15">
      <c r="A27" t="str">
        <f>"1521600"</f>
        <v>1521600</v>
      </c>
      <c r="B27" t="s">
        <v>20</v>
      </c>
      <c r="C27" t="str">
        <f t="shared" si="0"/>
        <v>07/07/01</v>
      </c>
      <c r="D27">
        <v>145.54</v>
      </c>
      <c r="E27">
        <v>99.5</v>
      </c>
      <c r="F27">
        <v>102.36</v>
      </c>
      <c r="G27">
        <v>101.05</v>
      </c>
      <c r="H27">
        <v>0</v>
      </c>
      <c r="I27">
        <v>41.83</v>
      </c>
      <c r="J27">
        <v>41.83</v>
      </c>
    </row>
    <row r="28" spans="1:10" ht="15">
      <c r="A28" t="str">
        <f>"1624600"</f>
        <v>1624600</v>
      </c>
      <c r="B28" t="s">
        <v>21</v>
      </c>
      <c r="C28" t="str">
        <f t="shared" si="0"/>
        <v>07/07/01</v>
      </c>
      <c r="D28">
        <v>148.77</v>
      </c>
      <c r="E28">
        <v>97.67</v>
      </c>
      <c r="F28">
        <v>101.88</v>
      </c>
      <c r="G28">
        <v>89.49</v>
      </c>
      <c r="H28">
        <v>0</v>
      </c>
      <c r="I28">
        <v>37.16</v>
      </c>
      <c r="J28">
        <v>37.16</v>
      </c>
    </row>
    <row r="29" spans="1:10" ht="15">
      <c r="A29" t="str">
        <f>"1701600"</f>
        <v>1701600</v>
      </c>
      <c r="B29" t="s">
        <v>22</v>
      </c>
      <c r="C29" t="str">
        <f t="shared" si="0"/>
        <v>07/07/01</v>
      </c>
      <c r="D29">
        <v>100.85</v>
      </c>
      <c r="E29">
        <v>100.28</v>
      </c>
      <c r="F29">
        <v>103.18</v>
      </c>
      <c r="G29">
        <v>101.86</v>
      </c>
      <c r="H29">
        <v>0</v>
      </c>
      <c r="I29">
        <v>42.16</v>
      </c>
      <c r="J29">
        <v>42.16</v>
      </c>
    </row>
    <row r="30" spans="1:10" ht="15">
      <c r="A30" t="str">
        <f>"1758601"</f>
        <v>1758601</v>
      </c>
      <c r="B30" t="s">
        <v>23</v>
      </c>
      <c r="C30" t="str">
        <f t="shared" si="0"/>
        <v>07/07/01</v>
      </c>
      <c r="D30">
        <v>106.12</v>
      </c>
      <c r="E30">
        <v>85.67</v>
      </c>
      <c r="F30">
        <v>120.23</v>
      </c>
      <c r="G30">
        <v>63.75</v>
      </c>
      <c r="H30">
        <v>0</v>
      </c>
      <c r="I30">
        <v>30.49</v>
      </c>
      <c r="J30">
        <v>30.49</v>
      </c>
    </row>
    <row r="31" spans="1:10" ht="15">
      <c r="A31" t="str">
        <f>"1801600"</f>
        <v>1801600</v>
      </c>
      <c r="B31" t="s">
        <v>24</v>
      </c>
      <c r="C31" t="str">
        <f t="shared" si="0"/>
        <v>07/07/01</v>
      </c>
      <c r="D31">
        <v>103.89</v>
      </c>
      <c r="E31">
        <v>90.93</v>
      </c>
      <c r="F31">
        <v>90.93</v>
      </c>
      <c r="G31">
        <v>90.93</v>
      </c>
      <c r="H31">
        <v>0</v>
      </c>
      <c r="I31">
        <v>32.34</v>
      </c>
      <c r="J31">
        <v>32.34</v>
      </c>
    </row>
    <row r="32" spans="1:10" ht="15">
      <c r="A32" t="str">
        <f>"1921601"</f>
        <v>1921601</v>
      </c>
      <c r="B32" t="s">
        <v>25</v>
      </c>
      <c r="C32" t="str">
        <f t="shared" si="0"/>
        <v>07/07/01</v>
      </c>
      <c r="D32">
        <v>141.44</v>
      </c>
      <c r="E32">
        <v>98.16</v>
      </c>
      <c r="F32">
        <v>95.77</v>
      </c>
      <c r="G32">
        <v>80.36</v>
      </c>
      <c r="H32">
        <v>0</v>
      </c>
      <c r="I32">
        <v>30.84</v>
      </c>
      <c r="J32">
        <v>30.84</v>
      </c>
    </row>
    <row r="33" spans="1:10" ht="15">
      <c r="A33" t="str">
        <f>"2055601"</f>
        <v>2055601</v>
      </c>
      <c r="B33" t="s">
        <v>26</v>
      </c>
      <c r="C33" t="str">
        <f t="shared" si="0"/>
        <v>07/07/01</v>
      </c>
      <c r="D33">
        <v>136.16</v>
      </c>
      <c r="E33">
        <v>96.09</v>
      </c>
      <c r="F33">
        <v>92.24</v>
      </c>
      <c r="G33">
        <v>97.6</v>
      </c>
      <c r="H33">
        <v>0</v>
      </c>
      <c r="I33">
        <v>39.28</v>
      </c>
      <c r="J33">
        <v>39.28</v>
      </c>
    </row>
    <row r="34" spans="1:10" ht="15">
      <c r="A34" t="str">
        <f>"2124600"</f>
        <v>2124600</v>
      </c>
      <c r="B34" t="s">
        <v>27</v>
      </c>
      <c r="C34" t="str">
        <f t="shared" si="0"/>
        <v>07/07/01</v>
      </c>
      <c r="D34">
        <v>147.65</v>
      </c>
      <c r="E34">
        <v>79.81</v>
      </c>
      <c r="F34">
        <v>55.95</v>
      </c>
      <c r="G34">
        <v>62.47</v>
      </c>
      <c r="H34">
        <v>0</v>
      </c>
      <c r="I34">
        <v>46.82</v>
      </c>
      <c r="J34">
        <v>46.82</v>
      </c>
    </row>
    <row r="35" spans="1:10" ht="15">
      <c r="A35" t="str">
        <f>"2201600"</f>
        <v>2201600</v>
      </c>
      <c r="B35" t="s">
        <v>28</v>
      </c>
      <c r="C35" t="str">
        <f t="shared" si="0"/>
        <v>07/07/01</v>
      </c>
      <c r="D35">
        <v>112.5</v>
      </c>
      <c r="E35">
        <v>93.74</v>
      </c>
      <c r="F35">
        <v>78.67</v>
      </c>
      <c r="G35">
        <v>103.39</v>
      </c>
      <c r="H35">
        <v>0</v>
      </c>
      <c r="I35">
        <v>31.55</v>
      </c>
      <c r="J35">
        <v>31.55</v>
      </c>
    </row>
    <row r="36" spans="1:10" ht="15">
      <c r="A36" t="str">
        <f>"2424600"</f>
        <v>2424600</v>
      </c>
      <c r="B36" t="s">
        <v>29</v>
      </c>
      <c r="C36" t="str">
        <f t="shared" si="0"/>
        <v>07/07/01</v>
      </c>
      <c r="D36">
        <v>142.05</v>
      </c>
      <c r="E36">
        <v>89.47</v>
      </c>
      <c r="F36">
        <v>0</v>
      </c>
      <c r="G36">
        <v>0</v>
      </c>
      <c r="H36">
        <v>68.72</v>
      </c>
      <c r="I36">
        <v>0</v>
      </c>
      <c r="J36">
        <v>68.72</v>
      </c>
    </row>
    <row r="37" spans="1:10" ht="15">
      <c r="A37" t="str">
        <f>"2593600"</f>
        <v>2593600</v>
      </c>
      <c r="B37" t="s">
        <v>30</v>
      </c>
      <c r="C37" t="str">
        <f t="shared" si="0"/>
        <v>07/07/01</v>
      </c>
      <c r="D37">
        <v>121.6</v>
      </c>
      <c r="E37">
        <v>86.14</v>
      </c>
      <c r="F37">
        <v>100.9</v>
      </c>
      <c r="G37">
        <v>93.6</v>
      </c>
      <c r="H37">
        <v>59.1</v>
      </c>
      <c r="I37">
        <v>0</v>
      </c>
      <c r="J37">
        <v>59.1</v>
      </c>
    </row>
    <row r="38" spans="1:10" ht="15">
      <c r="A38" t="str">
        <f>"2627600"</f>
        <v>2627600</v>
      </c>
      <c r="B38" t="s">
        <v>31</v>
      </c>
      <c r="C38" t="str">
        <f t="shared" si="0"/>
        <v>07/07/01</v>
      </c>
      <c r="D38">
        <v>110.72</v>
      </c>
      <c r="E38">
        <v>86.51</v>
      </c>
      <c r="F38">
        <v>87</v>
      </c>
      <c r="G38">
        <v>87</v>
      </c>
      <c r="H38">
        <v>0</v>
      </c>
      <c r="I38">
        <v>36.37</v>
      </c>
      <c r="J38">
        <v>36.37</v>
      </c>
    </row>
    <row r="39" spans="1:10" ht="15">
      <c r="A39" t="str">
        <f>"2701600"</f>
        <v>2701600</v>
      </c>
      <c r="B39" t="s">
        <v>32</v>
      </c>
      <c r="C39" t="str">
        <f aca="true" t="shared" si="1" ref="C39:C70">"07/07/01"</f>
        <v>07/07/01</v>
      </c>
      <c r="D39">
        <v>136.59</v>
      </c>
      <c r="E39">
        <v>113.81</v>
      </c>
      <c r="F39">
        <v>127.23</v>
      </c>
      <c r="G39">
        <v>110.16</v>
      </c>
      <c r="H39">
        <v>0</v>
      </c>
      <c r="I39">
        <v>28.38</v>
      </c>
      <c r="J39">
        <v>28.38</v>
      </c>
    </row>
    <row r="40" spans="1:10" ht="15">
      <c r="A40" t="str">
        <f>"2701602"</f>
        <v>2701602</v>
      </c>
      <c r="B40" t="s">
        <v>33</v>
      </c>
      <c r="C40" t="str">
        <f t="shared" si="1"/>
        <v>07/07/01</v>
      </c>
      <c r="D40">
        <v>123.6</v>
      </c>
      <c r="E40">
        <v>113.3</v>
      </c>
      <c r="F40">
        <v>113.3</v>
      </c>
      <c r="G40">
        <v>105.27</v>
      </c>
      <c r="H40">
        <v>0</v>
      </c>
      <c r="I40">
        <v>26.66</v>
      </c>
      <c r="J40">
        <v>26.66</v>
      </c>
    </row>
    <row r="41" spans="1:10" ht="15">
      <c r="A41" t="str">
        <f>"2701603"</f>
        <v>2701603</v>
      </c>
      <c r="B41" t="s">
        <v>34</v>
      </c>
      <c r="C41" t="str">
        <f t="shared" si="1"/>
        <v>07/07/01</v>
      </c>
      <c r="D41">
        <v>102.47</v>
      </c>
      <c r="E41">
        <v>112.19</v>
      </c>
      <c r="F41">
        <v>113.3</v>
      </c>
      <c r="G41">
        <v>106.68</v>
      </c>
      <c r="H41">
        <v>0</v>
      </c>
      <c r="I41">
        <v>27.23</v>
      </c>
      <c r="J41">
        <v>27.23</v>
      </c>
    </row>
    <row r="42" spans="1:10" ht="15">
      <c r="A42" t="str">
        <f>"2905600"</f>
        <v>2905600</v>
      </c>
      <c r="B42" t="s">
        <v>35</v>
      </c>
      <c r="C42" t="str">
        <f t="shared" si="1"/>
        <v>07/07/01</v>
      </c>
      <c r="D42">
        <v>165.61</v>
      </c>
      <c r="E42">
        <v>99.62</v>
      </c>
      <c r="F42">
        <v>99.5</v>
      </c>
      <c r="G42">
        <v>85.28</v>
      </c>
      <c r="H42">
        <v>0</v>
      </c>
      <c r="I42">
        <v>21.26</v>
      </c>
      <c r="J42">
        <v>21.26</v>
      </c>
    </row>
    <row r="43" spans="1:10" ht="15">
      <c r="A43" t="str">
        <f>"2914600"</f>
        <v>2914600</v>
      </c>
      <c r="B43" t="s">
        <v>36</v>
      </c>
      <c r="C43" t="str">
        <f t="shared" si="1"/>
        <v>07/07/01</v>
      </c>
      <c r="D43">
        <v>113.01</v>
      </c>
      <c r="E43">
        <v>114.17</v>
      </c>
      <c r="F43">
        <v>92.41</v>
      </c>
      <c r="G43">
        <v>101.95</v>
      </c>
      <c r="H43">
        <v>0</v>
      </c>
      <c r="I43">
        <v>22.28</v>
      </c>
      <c r="J43">
        <v>22.28</v>
      </c>
    </row>
    <row r="44" spans="1:10" ht="15">
      <c r="A44" t="str">
        <f>"2950601"</f>
        <v>2950601</v>
      </c>
      <c r="B44" t="s">
        <v>37</v>
      </c>
      <c r="C44" t="str">
        <f t="shared" si="1"/>
        <v>07/07/01</v>
      </c>
      <c r="D44">
        <v>114.38</v>
      </c>
      <c r="E44">
        <v>88</v>
      </c>
      <c r="F44">
        <v>80.57</v>
      </c>
      <c r="G44">
        <v>81.55</v>
      </c>
      <c r="H44">
        <v>0</v>
      </c>
      <c r="I44">
        <v>15.39</v>
      </c>
      <c r="J44">
        <v>15.39</v>
      </c>
    </row>
    <row r="45" spans="1:10" ht="15">
      <c r="A45" t="str">
        <f>"2952600"</f>
        <v>2952600</v>
      </c>
      <c r="B45" t="s">
        <v>38</v>
      </c>
      <c r="C45" t="str">
        <f t="shared" si="1"/>
        <v>07/07/01</v>
      </c>
      <c r="D45">
        <v>158.47</v>
      </c>
      <c r="E45">
        <v>87.87</v>
      </c>
      <c r="F45">
        <v>87.15</v>
      </c>
      <c r="G45">
        <v>98.27</v>
      </c>
      <c r="H45">
        <v>0</v>
      </c>
      <c r="I45">
        <v>19.57</v>
      </c>
      <c r="J45">
        <v>19.57</v>
      </c>
    </row>
    <row r="46" spans="1:10" ht="15">
      <c r="A46" t="str">
        <f>"2952603"</f>
        <v>2952603</v>
      </c>
      <c r="B46" t="s">
        <v>39</v>
      </c>
      <c r="C46" t="str">
        <f t="shared" si="1"/>
        <v>07/07/01</v>
      </c>
      <c r="D46">
        <v>89.1</v>
      </c>
      <c r="E46">
        <v>110.49</v>
      </c>
      <c r="F46">
        <v>89.45</v>
      </c>
      <c r="G46">
        <v>98.67</v>
      </c>
      <c r="H46">
        <v>0</v>
      </c>
      <c r="I46">
        <v>21.56</v>
      </c>
      <c r="J46">
        <v>21.56</v>
      </c>
    </row>
    <row r="47" spans="1:10" ht="15">
      <c r="A47" t="str">
        <f>"3101600"</f>
        <v>3101600</v>
      </c>
      <c r="B47" t="s">
        <v>40</v>
      </c>
      <c r="C47" t="str">
        <f t="shared" si="1"/>
        <v>07/07/01</v>
      </c>
      <c r="D47">
        <v>130.99</v>
      </c>
      <c r="E47">
        <v>75.8</v>
      </c>
      <c r="F47">
        <v>76.08</v>
      </c>
      <c r="G47">
        <v>70.86</v>
      </c>
      <c r="H47">
        <v>54.49</v>
      </c>
      <c r="I47">
        <v>0</v>
      </c>
      <c r="J47">
        <v>54.49</v>
      </c>
    </row>
    <row r="48" spans="1:10" ht="15">
      <c r="A48" t="str">
        <f>"3202602"</f>
        <v>3202602</v>
      </c>
      <c r="B48" t="s">
        <v>41</v>
      </c>
      <c r="C48" t="str">
        <f t="shared" si="1"/>
        <v>07/07/01</v>
      </c>
      <c r="D48">
        <v>105.34</v>
      </c>
      <c r="E48">
        <v>76.94</v>
      </c>
      <c r="F48">
        <v>63.75</v>
      </c>
      <c r="G48">
        <v>70.58</v>
      </c>
      <c r="H48">
        <v>0</v>
      </c>
      <c r="I48">
        <v>27.08</v>
      </c>
      <c r="J48">
        <v>27.08</v>
      </c>
    </row>
    <row r="49" spans="1:10" ht="15">
      <c r="A49" t="str">
        <f>"3301602"</f>
        <v>3301602</v>
      </c>
      <c r="B49" t="s">
        <v>42</v>
      </c>
      <c r="C49" t="str">
        <f t="shared" si="1"/>
        <v>07/07/01</v>
      </c>
      <c r="D49">
        <v>105.2</v>
      </c>
      <c r="E49">
        <v>100.62</v>
      </c>
      <c r="F49">
        <v>116.34</v>
      </c>
      <c r="G49">
        <v>104.75</v>
      </c>
      <c r="H49">
        <v>0</v>
      </c>
      <c r="I49">
        <v>21.42</v>
      </c>
      <c r="J49">
        <v>21.42</v>
      </c>
    </row>
    <row r="50" spans="1:10" ht="15">
      <c r="A50" t="str">
        <f>"3301603"</f>
        <v>3301603</v>
      </c>
      <c r="B50" t="s">
        <v>43</v>
      </c>
      <c r="C50" t="str">
        <f t="shared" si="1"/>
        <v>07/07/01</v>
      </c>
      <c r="D50">
        <v>106.15</v>
      </c>
      <c r="E50">
        <v>86.13</v>
      </c>
      <c r="F50">
        <v>130.45</v>
      </c>
      <c r="G50">
        <v>112.95</v>
      </c>
      <c r="H50">
        <v>0</v>
      </c>
      <c r="I50">
        <v>20.61</v>
      </c>
      <c r="J50">
        <v>20.61</v>
      </c>
    </row>
    <row r="51" spans="1:10" ht="15">
      <c r="A51" t="str">
        <f>"3301606"</f>
        <v>3301606</v>
      </c>
      <c r="B51" t="s">
        <v>44</v>
      </c>
      <c r="C51" t="str">
        <f t="shared" si="1"/>
        <v>07/07/01</v>
      </c>
      <c r="D51">
        <v>80.26</v>
      </c>
      <c r="E51">
        <v>85.96</v>
      </c>
      <c r="F51">
        <v>93.01</v>
      </c>
      <c r="G51">
        <v>92.98</v>
      </c>
      <c r="H51">
        <v>0</v>
      </c>
      <c r="I51">
        <v>22.28</v>
      </c>
      <c r="J51">
        <v>22.28</v>
      </c>
    </row>
    <row r="52" spans="1:10" ht="15">
      <c r="A52" t="str">
        <f>"3402601"</f>
        <v>3402601</v>
      </c>
      <c r="B52" t="s">
        <v>45</v>
      </c>
      <c r="C52" t="str">
        <f t="shared" si="1"/>
        <v>07/07/01</v>
      </c>
      <c r="D52">
        <v>124.28</v>
      </c>
      <c r="E52">
        <v>96.24</v>
      </c>
      <c r="F52">
        <v>89.06</v>
      </c>
      <c r="G52">
        <v>84.04</v>
      </c>
      <c r="H52">
        <v>0</v>
      </c>
      <c r="I52">
        <v>31.34</v>
      </c>
      <c r="J52">
        <v>31.34</v>
      </c>
    </row>
    <row r="53" spans="1:10" ht="15">
      <c r="A53" t="str">
        <f>"3429600"</f>
        <v>3429600</v>
      </c>
      <c r="B53" t="s">
        <v>46</v>
      </c>
      <c r="C53" t="str">
        <f t="shared" si="1"/>
        <v>07/07/01</v>
      </c>
      <c r="D53">
        <v>112.07</v>
      </c>
      <c r="E53">
        <v>99.55</v>
      </c>
      <c r="F53">
        <v>83.32</v>
      </c>
      <c r="G53">
        <v>101.1</v>
      </c>
      <c r="H53">
        <v>0</v>
      </c>
      <c r="I53">
        <v>41.85</v>
      </c>
      <c r="J53">
        <v>41.85</v>
      </c>
    </row>
    <row r="54" spans="1:10" ht="15">
      <c r="A54" t="str">
        <f>"3502601"</f>
        <v>3502601</v>
      </c>
      <c r="B54" t="s">
        <v>47</v>
      </c>
      <c r="C54" t="str">
        <f t="shared" si="1"/>
        <v>07/07/01</v>
      </c>
      <c r="D54">
        <v>114.62</v>
      </c>
      <c r="E54">
        <v>94.58</v>
      </c>
      <c r="F54">
        <v>85.2</v>
      </c>
      <c r="G54">
        <v>81.92</v>
      </c>
      <c r="H54">
        <v>0</v>
      </c>
      <c r="I54">
        <v>31.34</v>
      </c>
      <c r="J54">
        <v>31.34</v>
      </c>
    </row>
    <row r="55" spans="1:10" ht="15">
      <c r="A55" t="str">
        <f>"3523600"</f>
        <v>3523600</v>
      </c>
      <c r="B55" t="s">
        <v>48</v>
      </c>
      <c r="C55" t="str">
        <f t="shared" si="1"/>
        <v>07/07/01</v>
      </c>
      <c r="D55">
        <v>135.13</v>
      </c>
      <c r="E55">
        <v>93.19</v>
      </c>
      <c r="F55">
        <v>93.19</v>
      </c>
      <c r="G55">
        <v>91.13</v>
      </c>
      <c r="H55">
        <v>0</v>
      </c>
      <c r="I55">
        <v>41.94</v>
      </c>
      <c r="J55">
        <v>41.94</v>
      </c>
    </row>
    <row r="56" spans="1:10" ht="15">
      <c r="A56" t="str">
        <f>"3620600"</f>
        <v>3620600</v>
      </c>
      <c r="B56" t="s">
        <v>49</v>
      </c>
      <c r="C56" t="str">
        <f t="shared" si="1"/>
        <v>07/07/01</v>
      </c>
      <c r="D56">
        <v>134.73</v>
      </c>
      <c r="E56">
        <v>74.55</v>
      </c>
      <c r="F56">
        <v>0</v>
      </c>
      <c r="G56">
        <v>91.28</v>
      </c>
      <c r="H56">
        <v>0</v>
      </c>
      <c r="I56">
        <v>43.31</v>
      </c>
      <c r="J56">
        <v>43.31</v>
      </c>
    </row>
    <row r="57" spans="1:10" ht="15">
      <c r="A57" t="str">
        <f>"3701600"</f>
        <v>3701600</v>
      </c>
      <c r="B57" t="s">
        <v>50</v>
      </c>
      <c r="C57" t="str">
        <f t="shared" si="1"/>
        <v>07/07/01</v>
      </c>
      <c r="D57">
        <v>125.11</v>
      </c>
      <c r="E57">
        <v>96.7</v>
      </c>
      <c r="F57">
        <v>103.19</v>
      </c>
      <c r="G57">
        <v>105.28</v>
      </c>
      <c r="H57">
        <v>0</v>
      </c>
      <c r="I57">
        <v>24.25</v>
      </c>
      <c r="J57">
        <v>24.25</v>
      </c>
    </row>
    <row r="58" spans="1:10" ht="15">
      <c r="A58" t="str">
        <f>"3702600"</f>
        <v>3702600</v>
      </c>
      <c r="B58" t="s">
        <v>51</v>
      </c>
      <c r="C58" t="str">
        <f t="shared" si="1"/>
        <v>07/07/01</v>
      </c>
      <c r="D58">
        <v>123.47</v>
      </c>
      <c r="E58">
        <v>74.37</v>
      </c>
      <c r="F58">
        <v>68.1</v>
      </c>
      <c r="G58">
        <v>70.32</v>
      </c>
      <c r="H58">
        <v>0</v>
      </c>
      <c r="I58">
        <v>32.68</v>
      </c>
      <c r="J58">
        <v>32.68</v>
      </c>
    </row>
    <row r="59" spans="1:10" ht="15">
      <c r="A59" t="str">
        <f>"3824601"</f>
        <v>3824601</v>
      </c>
      <c r="B59" t="s">
        <v>52</v>
      </c>
      <c r="C59" t="str">
        <f t="shared" si="1"/>
        <v>07/07/01</v>
      </c>
      <c r="D59">
        <v>128.32</v>
      </c>
      <c r="E59">
        <v>95.3</v>
      </c>
      <c r="F59">
        <v>128.32</v>
      </c>
      <c r="G59">
        <v>94.88</v>
      </c>
      <c r="H59">
        <v>0</v>
      </c>
      <c r="I59">
        <v>0</v>
      </c>
      <c r="J59">
        <v>0</v>
      </c>
    </row>
    <row r="60" spans="1:10" ht="15">
      <c r="A60" t="str">
        <f>"3922600"</f>
        <v>3922600</v>
      </c>
      <c r="B60" t="s">
        <v>53</v>
      </c>
      <c r="C60" t="str">
        <f t="shared" si="1"/>
        <v>07/07/01</v>
      </c>
      <c r="D60">
        <v>150</v>
      </c>
      <c r="E60">
        <v>147.33</v>
      </c>
      <c r="F60">
        <v>150</v>
      </c>
      <c r="G60">
        <v>148.68</v>
      </c>
      <c r="H60">
        <v>0</v>
      </c>
      <c r="I60">
        <v>24.64</v>
      </c>
      <c r="J60">
        <v>24.64</v>
      </c>
    </row>
    <row r="61" spans="1:10" ht="15">
      <c r="A61" t="str">
        <f>"4423600"</f>
        <v>4423600</v>
      </c>
      <c r="B61" t="s">
        <v>54</v>
      </c>
      <c r="C61" t="str">
        <f t="shared" si="1"/>
        <v>07/07/01</v>
      </c>
      <c r="D61">
        <v>142.98</v>
      </c>
      <c r="E61">
        <v>84.46</v>
      </c>
      <c r="F61">
        <v>81.47</v>
      </c>
      <c r="G61">
        <v>97.33</v>
      </c>
      <c r="H61">
        <v>0</v>
      </c>
      <c r="I61">
        <v>42.63</v>
      </c>
      <c r="J61">
        <v>42.63</v>
      </c>
    </row>
    <row r="62" spans="1:10" ht="15">
      <c r="A62" t="str">
        <f>"4429601"</f>
        <v>4429601</v>
      </c>
      <c r="B62" t="s">
        <v>55</v>
      </c>
      <c r="C62" t="str">
        <f t="shared" si="1"/>
        <v>07/07/01</v>
      </c>
      <c r="D62">
        <v>91.3</v>
      </c>
      <c r="E62">
        <v>81.48</v>
      </c>
      <c r="F62">
        <v>97.7</v>
      </c>
      <c r="G62">
        <v>85.45</v>
      </c>
      <c r="H62">
        <v>0</v>
      </c>
      <c r="I62">
        <v>27.81</v>
      </c>
      <c r="J62">
        <v>27.81</v>
      </c>
    </row>
    <row r="63" spans="1:10" ht="15">
      <c r="A63" t="str">
        <f>"4501600"</f>
        <v>4501600</v>
      </c>
      <c r="B63" t="s">
        <v>56</v>
      </c>
      <c r="C63" t="str">
        <f t="shared" si="1"/>
        <v>07/07/01</v>
      </c>
      <c r="D63">
        <v>151.73</v>
      </c>
      <c r="E63">
        <v>75.8</v>
      </c>
      <c r="F63">
        <v>96.48</v>
      </c>
      <c r="G63">
        <v>74.27</v>
      </c>
      <c r="H63">
        <v>0</v>
      </c>
      <c r="I63">
        <v>43.61</v>
      </c>
      <c r="J63">
        <v>43.61</v>
      </c>
    </row>
    <row r="64" spans="1:10" ht="15">
      <c r="A64" t="str">
        <f>"4601600"</f>
        <v>4601600</v>
      </c>
      <c r="B64" t="s">
        <v>57</v>
      </c>
      <c r="C64" t="str">
        <f t="shared" si="1"/>
        <v>07/07/01</v>
      </c>
      <c r="D64">
        <v>109.49</v>
      </c>
      <c r="E64">
        <v>110.8</v>
      </c>
      <c r="F64">
        <v>93.14</v>
      </c>
      <c r="G64">
        <v>102.27</v>
      </c>
      <c r="H64">
        <v>0</v>
      </c>
      <c r="I64">
        <v>28.97</v>
      </c>
      <c r="J64">
        <v>28.97</v>
      </c>
    </row>
    <row r="65" spans="1:10" ht="15">
      <c r="A65" t="str">
        <f>"4724600"</f>
        <v>4724600</v>
      </c>
      <c r="B65" t="s">
        <v>58</v>
      </c>
      <c r="C65" t="str">
        <f t="shared" si="1"/>
        <v>07/07/01</v>
      </c>
      <c r="D65">
        <v>141.32</v>
      </c>
      <c r="E65">
        <v>72.21</v>
      </c>
      <c r="F65">
        <v>0</v>
      </c>
      <c r="G65">
        <v>71.21</v>
      </c>
      <c r="H65">
        <v>0</v>
      </c>
      <c r="I65">
        <v>40.62</v>
      </c>
      <c r="J65">
        <v>40.62</v>
      </c>
    </row>
    <row r="66" spans="1:10" ht="15">
      <c r="A66" t="str">
        <f>"4821600"</f>
        <v>4821600</v>
      </c>
      <c r="B66" t="s">
        <v>59</v>
      </c>
      <c r="C66" t="str">
        <f t="shared" si="1"/>
        <v>07/07/01</v>
      </c>
      <c r="D66">
        <v>132.84</v>
      </c>
      <c r="E66">
        <v>89.32</v>
      </c>
      <c r="F66">
        <v>89.99</v>
      </c>
      <c r="G66">
        <v>95.21</v>
      </c>
      <c r="H66">
        <v>0</v>
      </c>
      <c r="I66">
        <v>21.56</v>
      </c>
      <c r="J66">
        <v>21.56</v>
      </c>
    </row>
    <row r="67" spans="1:10" ht="15">
      <c r="A67" t="str">
        <f>"5022600"</f>
        <v>5022600</v>
      </c>
      <c r="B67" t="s">
        <v>60</v>
      </c>
      <c r="C67" t="str">
        <f t="shared" si="1"/>
        <v>07/07/01</v>
      </c>
      <c r="D67">
        <v>97.8</v>
      </c>
      <c r="E67">
        <v>98.75</v>
      </c>
      <c r="F67">
        <v>101.6</v>
      </c>
      <c r="G67">
        <v>93.72</v>
      </c>
      <c r="H67">
        <v>0</v>
      </c>
      <c r="I67">
        <v>41.52</v>
      </c>
      <c r="J67">
        <v>41.52</v>
      </c>
    </row>
    <row r="68" spans="1:10" ht="15">
      <c r="A68" t="str">
        <f>"5125600"</f>
        <v>5125600</v>
      </c>
      <c r="B68" t="s">
        <v>61</v>
      </c>
      <c r="C68" t="str">
        <f t="shared" si="1"/>
        <v>07/07/01</v>
      </c>
      <c r="D68">
        <v>137.13</v>
      </c>
      <c r="E68">
        <v>83.42</v>
      </c>
      <c r="F68">
        <v>80.23</v>
      </c>
      <c r="G68">
        <v>82.31</v>
      </c>
      <c r="H68">
        <v>0</v>
      </c>
      <c r="I68">
        <v>23.95</v>
      </c>
      <c r="J68">
        <v>23.95</v>
      </c>
    </row>
    <row r="69" spans="1:10" ht="15">
      <c r="A69" t="str">
        <f>"5220601"</f>
        <v>5220601</v>
      </c>
      <c r="B69" t="s">
        <v>62</v>
      </c>
      <c r="C69" t="str">
        <f t="shared" si="1"/>
        <v>07/07/01</v>
      </c>
      <c r="D69">
        <v>136.2</v>
      </c>
      <c r="E69">
        <v>97.86</v>
      </c>
      <c r="F69">
        <v>109.48</v>
      </c>
      <c r="G69">
        <v>104.74</v>
      </c>
      <c r="H69">
        <v>0</v>
      </c>
      <c r="I69">
        <v>43.79</v>
      </c>
      <c r="J69">
        <v>43.79</v>
      </c>
    </row>
    <row r="70" spans="1:10" ht="15">
      <c r="A70" t="str">
        <f>"5324600"</f>
        <v>5324600</v>
      </c>
      <c r="B70" t="s">
        <v>63</v>
      </c>
      <c r="C70" t="str">
        <f t="shared" si="1"/>
        <v>07/07/01</v>
      </c>
      <c r="D70">
        <v>122.53</v>
      </c>
      <c r="E70">
        <v>85.77</v>
      </c>
      <c r="F70">
        <v>85.77</v>
      </c>
      <c r="G70">
        <v>89.86</v>
      </c>
      <c r="H70">
        <v>0</v>
      </c>
      <c r="I70">
        <v>36.76</v>
      </c>
      <c r="J70">
        <v>36.76</v>
      </c>
    </row>
    <row r="71" spans="1:10" ht="15">
      <c r="A71" t="str">
        <f>"5401600"</f>
        <v>5401600</v>
      </c>
      <c r="B71" t="s">
        <v>64</v>
      </c>
      <c r="C71" t="str">
        <f aca="true" t="shared" si="2" ref="C71:C107">"07/07/01"</f>
        <v>07/07/01</v>
      </c>
      <c r="D71">
        <v>133.02</v>
      </c>
      <c r="E71">
        <v>99.77</v>
      </c>
      <c r="F71">
        <v>89.22</v>
      </c>
      <c r="G71">
        <v>92.16</v>
      </c>
      <c r="H71">
        <v>0</v>
      </c>
      <c r="I71">
        <v>39.04</v>
      </c>
      <c r="J71">
        <v>39.04</v>
      </c>
    </row>
    <row r="72" spans="1:10" ht="15">
      <c r="A72" t="str">
        <f>"5401601"</f>
        <v>5401601</v>
      </c>
      <c r="B72" t="s">
        <v>65</v>
      </c>
      <c r="C72" t="str">
        <f t="shared" si="2"/>
        <v>07/07/01</v>
      </c>
      <c r="D72">
        <v>120.15</v>
      </c>
      <c r="E72">
        <v>110.14</v>
      </c>
      <c r="F72">
        <v>82.88</v>
      </c>
      <c r="G72">
        <v>85.49</v>
      </c>
      <c r="H72">
        <v>0</v>
      </c>
      <c r="I72">
        <v>27.03</v>
      </c>
      <c r="J72">
        <v>27.03</v>
      </c>
    </row>
    <row r="73" spans="1:10" ht="15">
      <c r="A73" t="str">
        <f>"5501600"</f>
        <v>5501600</v>
      </c>
      <c r="B73" t="s">
        <v>66</v>
      </c>
      <c r="C73" t="str">
        <f t="shared" si="2"/>
        <v>07/07/01</v>
      </c>
      <c r="D73">
        <v>96.9</v>
      </c>
      <c r="E73">
        <v>0</v>
      </c>
      <c r="F73">
        <v>0</v>
      </c>
      <c r="G73">
        <v>0</v>
      </c>
      <c r="H73">
        <v>63.83</v>
      </c>
      <c r="I73">
        <v>0</v>
      </c>
      <c r="J73">
        <v>63.83</v>
      </c>
    </row>
    <row r="74" spans="1:10" ht="15">
      <c r="A74" t="str">
        <f>"5501602"</f>
        <v>5501602</v>
      </c>
      <c r="B74" t="s">
        <v>67</v>
      </c>
      <c r="C74" t="str">
        <f t="shared" si="2"/>
        <v>07/07/01</v>
      </c>
      <c r="D74">
        <v>107.04</v>
      </c>
      <c r="E74">
        <v>107.89</v>
      </c>
      <c r="F74">
        <v>100.66</v>
      </c>
      <c r="G74">
        <v>106.93</v>
      </c>
      <c r="H74">
        <v>0</v>
      </c>
      <c r="I74">
        <v>24.27</v>
      </c>
      <c r="J74">
        <v>24.27</v>
      </c>
    </row>
    <row r="75" spans="1:10" ht="15">
      <c r="A75" t="str">
        <f>"5620600"</f>
        <v>5620600</v>
      </c>
      <c r="B75" t="s">
        <v>68</v>
      </c>
      <c r="C75" t="str">
        <f t="shared" si="2"/>
        <v>07/07/01</v>
      </c>
      <c r="D75">
        <v>88</v>
      </c>
      <c r="E75">
        <v>84.52</v>
      </c>
      <c r="F75">
        <v>88</v>
      </c>
      <c r="G75">
        <v>88</v>
      </c>
      <c r="H75">
        <v>0</v>
      </c>
      <c r="I75">
        <v>33.11</v>
      </c>
      <c r="J75">
        <v>33.11</v>
      </c>
    </row>
    <row r="76" spans="1:10" ht="15">
      <c r="A76" t="str">
        <f>"5726600"</f>
        <v>5726600</v>
      </c>
      <c r="B76" t="s">
        <v>69</v>
      </c>
      <c r="C76" t="str">
        <f t="shared" si="2"/>
        <v>07/07/01</v>
      </c>
      <c r="D76">
        <v>144.24</v>
      </c>
      <c r="E76">
        <v>106.24</v>
      </c>
      <c r="F76">
        <v>87.45</v>
      </c>
      <c r="G76">
        <v>103.82</v>
      </c>
      <c r="H76">
        <v>0</v>
      </c>
      <c r="I76">
        <v>46.35</v>
      </c>
      <c r="J76">
        <v>46.35</v>
      </c>
    </row>
    <row r="77" spans="1:10" ht="15">
      <c r="A77" t="str">
        <f>"5823600"</f>
        <v>5823600</v>
      </c>
      <c r="B77" t="s">
        <v>70</v>
      </c>
      <c r="C77" t="str">
        <f t="shared" si="2"/>
        <v>07/07/01</v>
      </c>
      <c r="D77">
        <v>136.49</v>
      </c>
      <c r="E77">
        <v>102.65</v>
      </c>
      <c r="F77">
        <v>97</v>
      </c>
      <c r="G77">
        <v>104.26</v>
      </c>
      <c r="H77">
        <v>0</v>
      </c>
      <c r="I77">
        <v>43.16</v>
      </c>
      <c r="J77">
        <v>43.16</v>
      </c>
    </row>
    <row r="78" spans="1:10" ht="15">
      <c r="A78" t="str">
        <f>"5902600"</f>
        <v>5902600</v>
      </c>
      <c r="B78" t="s">
        <v>71</v>
      </c>
      <c r="C78" t="str">
        <f t="shared" si="2"/>
        <v>07/07/01</v>
      </c>
      <c r="D78">
        <v>153</v>
      </c>
      <c r="E78">
        <v>0</v>
      </c>
      <c r="F78">
        <v>0</v>
      </c>
      <c r="G78">
        <v>0</v>
      </c>
      <c r="H78">
        <v>78</v>
      </c>
      <c r="I78">
        <v>0</v>
      </c>
      <c r="J78">
        <v>78</v>
      </c>
    </row>
    <row r="79" spans="1:10" ht="15">
      <c r="A79" t="str">
        <f>"5902606"</f>
        <v>5902606</v>
      </c>
      <c r="B79" t="s">
        <v>72</v>
      </c>
      <c r="C79" t="str">
        <f t="shared" si="2"/>
        <v>07/07/01</v>
      </c>
      <c r="D79">
        <v>149.6</v>
      </c>
      <c r="E79">
        <v>106.33</v>
      </c>
      <c r="F79">
        <v>105.28</v>
      </c>
      <c r="G79">
        <v>97.62</v>
      </c>
      <c r="H79">
        <v>0</v>
      </c>
      <c r="I79">
        <v>25.38</v>
      </c>
      <c r="J79">
        <v>25.38</v>
      </c>
    </row>
    <row r="80" spans="1:10" ht="15">
      <c r="A80" t="str">
        <f>"5902608"</f>
        <v>5902608</v>
      </c>
      <c r="B80" t="s">
        <v>73</v>
      </c>
      <c r="C80" t="str">
        <f t="shared" si="2"/>
        <v>07/07/01</v>
      </c>
      <c r="D80">
        <v>143.3</v>
      </c>
      <c r="E80">
        <v>92.81</v>
      </c>
      <c r="F80">
        <v>98.47</v>
      </c>
      <c r="G80">
        <v>95.93</v>
      </c>
      <c r="H80">
        <v>0</v>
      </c>
      <c r="I80">
        <v>23.74</v>
      </c>
      <c r="J80">
        <v>23.74</v>
      </c>
    </row>
    <row r="81" spans="1:10" ht="15">
      <c r="A81" t="str">
        <f>"5902610"</f>
        <v>5902610</v>
      </c>
      <c r="B81" t="s">
        <v>74</v>
      </c>
      <c r="C81" t="str">
        <f t="shared" si="2"/>
        <v>07/07/01</v>
      </c>
      <c r="D81">
        <v>139.12</v>
      </c>
      <c r="E81">
        <v>80.96</v>
      </c>
      <c r="F81">
        <v>77.2</v>
      </c>
      <c r="G81">
        <v>60.97</v>
      </c>
      <c r="H81">
        <v>0</v>
      </c>
      <c r="I81">
        <v>20.69</v>
      </c>
      <c r="J81">
        <v>20.69</v>
      </c>
    </row>
    <row r="82" spans="1:10" ht="15">
      <c r="A82" t="str">
        <f>"5905601"</f>
        <v>5905601</v>
      </c>
      <c r="B82" t="s">
        <v>75</v>
      </c>
      <c r="C82" t="str">
        <f t="shared" si="2"/>
        <v>07/07/01</v>
      </c>
      <c r="D82">
        <v>175.51</v>
      </c>
      <c r="E82">
        <v>108.46</v>
      </c>
      <c r="F82">
        <v>105.28</v>
      </c>
      <c r="G82">
        <v>113.57</v>
      </c>
      <c r="H82">
        <v>0</v>
      </c>
      <c r="I82">
        <v>25.38</v>
      </c>
      <c r="J82">
        <v>25.38</v>
      </c>
    </row>
    <row r="83" spans="1:10" ht="15">
      <c r="A83" t="str">
        <f>"5920600"</f>
        <v>5920600</v>
      </c>
      <c r="B83" t="s">
        <v>76</v>
      </c>
      <c r="C83" t="str">
        <f t="shared" si="2"/>
        <v>07/07/01</v>
      </c>
      <c r="D83">
        <v>143.93</v>
      </c>
      <c r="E83">
        <v>110.14</v>
      </c>
      <c r="F83">
        <v>89.16</v>
      </c>
      <c r="G83">
        <v>98.35</v>
      </c>
      <c r="H83">
        <v>0</v>
      </c>
      <c r="I83">
        <v>21.5</v>
      </c>
      <c r="J83">
        <v>21.5</v>
      </c>
    </row>
    <row r="84" spans="1:10" ht="15">
      <c r="A84" t="str">
        <f>"5923600"</f>
        <v>5923600</v>
      </c>
      <c r="B84" t="s">
        <v>77</v>
      </c>
      <c r="C84" t="str">
        <f t="shared" si="2"/>
        <v>07/07/01</v>
      </c>
      <c r="D84">
        <v>149.35</v>
      </c>
      <c r="E84">
        <v>124.35</v>
      </c>
      <c r="F84">
        <v>105.28</v>
      </c>
      <c r="G84">
        <v>89.16</v>
      </c>
      <c r="H84">
        <v>0</v>
      </c>
      <c r="I84">
        <v>0</v>
      </c>
      <c r="J84">
        <v>0</v>
      </c>
    </row>
    <row r="85" spans="1:10" ht="15">
      <c r="A85" t="str">
        <f>"5946600"</f>
        <v>5946600</v>
      </c>
      <c r="B85" t="s">
        <v>78</v>
      </c>
      <c r="C85" t="str">
        <f t="shared" si="2"/>
        <v>07/07/01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ht="15">
      <c r="A86" t="str">
        <f>"6027600"</f>
        <v>6027600</v>
      </c>
      <c r="B86" t="s">
        <v>79</v>
      </c>
      <c r="C86" t="str">
        <f t="shared" si="2"/>
        <v>07/07/01</v>
      </c>
      <c r="D86">
        <v>130</v>
      </c>
      <c r="E86">
        <v>97.03</v>
      </c>
      <c r="F86">
        <v>94.3</v>
      </c>
      <c r="G86">
        <v>97.87</v>
      </c>
      <c r="H86">
        <v>0</v>
      </c>
      <c r="I86">
        <v>29.6</v>
      </c>
      <c r="J86">
        <v>29.6</v>
      </c>
    </row>
    <row r="87" spans="1:10" ht="15">
      <c r="A87" t="str">
        <f>"6120600"</f>
        <v>6120600</v>
      </c>
      <c r="B87" t="s">
        <v>80</v>
      </c>
      <c r="C87" t="str">
        <f t="shared" si="2"/>
        <v>07/07/01</v>
      </c>
      <c r="D87">
        <v>117.09</v>
      </c>
      <c r="E87">
        <v>98.35</v>
      </c>
      <c r="F87">
        <v>81.14</v>
      </c>
      <c r="G87">
        <v>82.21</v>
      </c>
      <c r="H87">
        <v>0</v>
      </c>
      <c r="I87">
        <v>31.87</v>
      </c>
      <c r="J87">
        <v>31.87</v>
      </c>
    </row>
    <row r="88" spans="1:10" ht="15">
      <c r="A88" t="str">
        <f>"7000607"</f>
        <v>7000607</v>
      </c>
      <c r="B88" t="s">
        <v>81</v>
      </c>
      <c r="C88" t="str">
        <f t="shared" si="2"/>
        <v>07/07/01</v>
      </c>
      <c r="D88">
        <v>121.16</v>
      </c>
      <c r="E88">
        <v>115.35</v>
      </c>
      <c r="F88">
        <v>0</v>
      </c>
      <c r="G88">
        <v>103.84</v>
      </c>
      <c r="H88">
        <v>0</v>
      </c>
      <c r="I88">
        <v>17.3</v>
      </c>
      <c r="J88">
        <v>17.3</v>
      </c>
    </row>
    <row r="89" spans="1:10" ht="15">
      <c r="A89" t="str">
        <f>"7001600"</f>
        <v>7001600</v>
      </c>
      <c r="B89" t="s">
        <v>82</v>
      </c>
      <c r="C89" t="str">
        <f t="shared" si="2"/>
        <v>07/07/01</v>
      </c>
      <c r="D89">
        <v>120.91</v>
      </c>
      <c r="E89">
        <v>115.11</v>
      </c>
      <c r="F89">
        <v>121.72</v>
      </c>
      <c r="G89">
        <v>113.72</v>
      </c>
      <c r="H89">
        <v>0</v>
      </c>
      <c r="I89">
        <v>20.32</v>
      </c>
      <c r="J89">
        <v>20.32</v>
      </c>
    </row>
    <row r="90" spans="1:10" ht="15">
      <c r="A90" t="str">
        <f>"7001625"</f>
        <v>7001625</v>
      </c>
      <c r="B90" t="s">
        <v>83</v>
      </c>
      <c r="C90" t="str">
        <f t="shared" si="2"/>
        <v>07/07/01</v>
      </c>
      <c r="D90">
        <v>85.16</v>
      </c>
      <c r="E90">
        <v>98.88</v>
      </c>
      <c r="F90">
        <v>149.8</v>
      </c>
      <c r="G90">
        <v>115.47</v>
      </c>
      <c r="H90">
        <v>0</v>
      </c>
      <c r="I90">
        <v>17.58</v>
      </c>
      <c r="J90">
        <v>17.58</v>
      </c>
    </row>
    <row r="91" spans="1:10" ht="15">
      <c r="A91" t="str">
        <f>"7001626"</f>
        <v>7001626</v>
      </c>
      <c r="B91" t="s">
        <v>84</v>
      </c>
      <c r="C91" t="str">
        <f t="shared" si="2"/>
        <v>07/07/01</v>
      </c>
      <c r="D91">
        <v>101.35</v>
      </c>
      <c r="E91">
        <v>70</v>
      </c>
      <c r="F91">
        <v>79.84</v>
      </c>
      <c r="G91">
        <v>68.61</v>
      </c>
      <c r="H91">
        <v>0</v>
      </c>
      <c r="I91">
        <v>15.88</v>
      </c>
      <c r="J91">
        <v>15.88</v>
      </c>
    </row>
    <row r="92" spans="1:10" ht="15">
      <c r="A92" t="str">
        <f>"7001627"</f>
        <v>7001627</v>
      </c>
      <c r="B92" t="s">
        <v>85</v>
      </c>
      <c r="C92" t="str">
        <f t="shared" si="2"/>
        <v>07/07/01</v>
      </c>
      <c r="D92">
        <v>51.59</v>
      </c>
      <c r="E92">
        <v>96.06</v>
      </c>
      <c r="F92">
        <v>109.33</v>
      </c>
      <c r="G92">
        <v>105.34</v>
      </c>
      <c r="H92">
        <v>0</v>
      </c>
      <c r="I92">
        <v>18.39</v>
      </c>
      <c r="J92">
        <v>18.39</v>
      </c>
    </row>
    <row r="93" spans="1:10" ht="15">
      <c r="A93" t="str">
        <f>"7001631"</f>
        <v>7001631</v>
      </c>
      <c r="B93" t="s">
        <v>86</v>
      </c>
      <c r="C93" t="str">
        <f t="shared" si="2"/>
        <v>07/07/01</v>
      </c>
      <c r="D93">
        <v>98.05</v>
      </c>
      <c r="E93">
        <v>105.52</v>
      </c>
      <c r="F93">
        <v>130.18</v>
      </c>
      <c r="G93">
        <v>104.25</v>
      </c>
      <c r="H93">
        <v>0</v>
      </c>
      <c r="I93">
        <v>18.62</v>
      </c>
      <c r="J93">
        <v>18.62</v>
      </c>
    </row>
    <row r="94" spans="1:10" ht="15">
      <c r="A94" t="str">
        <f>"7001632"</f>
        <v>7001632</v>
      </c>
      <c r="B94" t="s">
        <v>87</v>
      </c>
      <c r="C94" t="str">
        <f t="shared" si="2"/>
        <v>07/07/01</v>
      </c>
      <c r="D94">
        <v>104.21</v>
      </c>
      <c r="E94">
        <v>116.88</v>
      </c>
      <c r="F94">
        <v>141.42</v>
      </c>
      <c r="G94">
        <v>115.47</v>
      </c>
      <c r="H94">
        <v>0</v>
      </c>
      <c r="I94">
        <v>19</v>
      </c>
      <c r="J94">
        <v>19</v>
      </c>
    </row>
    <row r="95" spans="1:10" ht="15">
      <c r="A95" t="str">
        <f>"7001633"</f>
        <v>7001633</v>
      </c>
      <c r="B95" t="s">
        <v>88</v>
      </c>
      <c r="C95" t="str">
        <f t="shared" si="2"/>
        <v>07/07/01</v>
      </c>
      <c r="D95">
        <v>121.92</v>
      </c>
      <c r="E95">
        <v>116.07</v>
      </c>
      <c r="F95">
        <v>122.73</v>
      </c>
      <c r="G95">
        <v>111.71</v>
      </c>
      <c r="H95">
        <v>0</v>
      </c>
      <c r="I95">
        <v>20.49</v>
      </c>
      <c r="J95">
        <v>20.49</v>
      </c>
    </row>
    <row r="96" spans="1:10" ht="15">
      <c r="A96" t="str">
        <f>"7001634"</f>
        <v>7001634</v>
      </c>
      <c r="B96" t="s">
        <v>89</v>
      </c>
      <c r="C96" t="str">
        <f t="shared" si="2"/>
        <v>07/07/01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 t="str">
        <f>"7001636"</f>
        <v>7001636</v>
      </c>
      <c r="B97" t="s">
        <v>90</v>
      </c>
      <c r="C97" t="str">
        <f t="shared" si="2"/>
        <v>07/07/01</v>
      </c>
      <c r="D97">
        <v>103.98</v>
      </c>
      <c r="E97">
        <v>93.83</v>
      </c>
      <c r="F97">
        <v>85.99</v>
      </c>
      <c r="G97">
        <v>81.4</v>
      </c>
      <c r="H97">
        <v>0</v>
      </c>
      <c r="I97">
        <v>19.11</v>
      </c>
      <c r="J97">
        <v>19.11</v>
      </c>
    </row>
    <row r="98" spans="1:10" ht="15">
      <c r="A98" t="str">
        <f>"7002645"</f>
        <v>7002645</v>
      </c>
      <c r="B98" t="s">
        <v>91</v>
      </c>
      <c r="C98" t="str">
        <f t="shared" si="2"/>
        <v>07/07/01</v>
      </c>
      <c r="D98">
        <v>122.79</v>
      </c>
      <c r="E98">
        <v>85.68</v>
      </c>
      <c r="F98">
        <v>0</v>
      </c>
      <c r="G98">
        <v>113.3</v>
      </c>
      <c r="H98">
        <v>0</v>
      </c>
      <c r="I98">
        <v>16.23</v>
      </c>
      <c r="J98">
        <v>16.23</v>
      </c>
    </row>
    <row r="99" spans="1:10" ht="15">
      <c r="A99" t="str">
        <f>"7002648"</f>
        <v>7002648</v>
      </c>
      <c r="B99" t="s">
        <v>92</v>
      </c>
      <c r="C99" t="str">
        <f t="shared" si="2"/>
        <v>07/07/01</v>
      </c>
      <c r="D99">
        <v>113.89</v>
      </c>
      <c r="E99">
        <v>112.17</v>
      </c>
      <c r="F99">
        <v>99.63</v>
      </c>
      <c r="G99">
        <v>99.12</v>
      </c>
      <c r="H99">
        <v>0</v>
      </c>
      <c r="I99">
        <v>17.55</v>
      </c>
      <c r="J99">
        <v>17.55</v>
      </c>
    </row>
    <row r="100" spans="1:10" ht="15">
      <c r="A100" t="str">
        <f>"7002651"</f>
        <v>7002651</v>
      </c>
      <c r="B100" t="s">
        <v>93</v>
      </c>
      <c r="C100" t="str">
        <f t="shared" si="2"/>
        <v>07/07/01</v>
      </c>
      <c r="D100">
        <v>122.79</v>
      </c>
      <c r="E100">
        <v>89.21</v>
      </c>
      <c r="F100">
        <v>0</v>
      </c>
      <c r="G100">
        <v>112.73</v>
      </c>
      <c r="H100">
        <v>0</v>
      </c>
      <c r="I100">
        <v>16.84</v>
      </c>
      <c r="J100">
        <v>16.84</v>
      </c>
    </row>
    <row r="101" spans="1:10" ht="15">
      <c r="A101" t="str">
        <f>"7002652"</f>
        <v>7002652</v>
      </c>
      <c r="B101" t="s">
        <v>94</v>
      </c>
      <c r="C101" t="str">
        <f t="shared" si="2"/>
        <v>07/07/01</v>
      </c>
      <c r="D101">
        <v>121.84</v>
      </c>
      <c r="E101">
        <v>102.72</v>
      </c>
      <c r="F101">
        <v>102.71</v>
      </c>
      <c r="G101">
        <v>102.77</v>
      </c>
      <c r="H101">
        <v>0</v>
      </c>
      <c r="I101">
        <v>20.63</v>
      </c>
      <c r="J101">
        <v>20.63</v>
      </c>
    </row>
    <row r="102" spans="1:10" ht="15">
      <c r="A102" t="str">
        <f>"7002653"</f>
        <v>7002653</v>
      </c>
      <c r="B102" t="s">
        <v>95</v>
      </c>
      <c r="C102" t="str">
        <f t="shared" si="2"/>
        <v>07/07/01</v>
      </c>
      <c r="D102">
        <v>78.94</v>
      </c>
      <c r="E102">
        <v>83.91</v>
      </c>
      <c r="F102">
        <v>82.28</v>
      </c>
      <c r="G102">
        <v>76.13</v>
      </c>
      <c r="H102">
        <v>0</v>
      </c>
      <c r="I102">
        <v>14.81</v>
      </c>
      <c r="J102">
        <v>14.81</v>
      </c>
    </row>
    <row r="103" spans="1:10" ht="15">
      <c r="A103" t="str">
        <f>"7002655"</f>
        <v>7002655</v>
      </c>
      <c r="B103" t="s">
        <v>96</v>
      </c>
      <c r="C103" t="str">
        <f t="shared" si="2"/>
        <v>07/07/01</v>
      </c>
      <c r="D103">
        <v>122.79</v>
      </c>
      <c r="E103">
        <v>103.71</v>
      </c>
      <c r="F103">
        <v>139.05</v>
      </c>
      <c r="G103">
        <v>103.61</v>
      </c>
      <c r="H103">
        <v>0</v>
      </c>
      <c r="I103">
        <v>19.36</v>
      </c>
      <c r="J103">
        <v>19.36</v>
      </c>
    </row>
    <row r="104" spans="1:10" ht="15">
      <c r="A104" t="str">
        <f>"7002656"</f>
        <v>7002656</v>
      </c>
      <c r="B104" t="s">
        <v>97</v>
      </c>
      <c r="C104" t="str">
        <f t="shared" si="2"/>
        <v>07/07/01</v>
      </c>
      <c r="D104">
        <v>102.15</v>
      </c>
      <c r="E104">
        <v>111.31</v>
      </c>
      <c r="F104">
        <v>127.76</v>
      </c>
      <c r="G104">
        <v>109.96</v>
      </c>
      <c r="H104">
        <v>0</v>
      </c>
      <c r="I104">
        <v>19.65</v>
      </c>
      <c r="J104">
        <v>19.65</v>
      </c>
    </row>
    <row r="105" spans="1:10" ht="15">
      <c r="A105" t="str">
        <f>"7003609"</f>
        <v>7003609</v>
      </c>
      <c r="B105" t="s">
        <v>98</v>
      </c>
      <c r="C105" t="str">
        <f t="shared" si="2"/>
        <v>07/07/01</v>
      </c>
      <c r="D105">
        <v>122.3</v>
      </c>
      <c r="E105">
        <v>116.43</v>
      </c>
      <c r="F105">
        <v>74.95</v>
      </c>
      <c r="G105">
        <v>76.7</v>
      </c>
      <c r="H105">
        <v>0</v>
      </c>
      <c r="I105">
        <v>20.39</v>
      </c>
      <c r="J105">
        <v>20.39</v>
      </c>
    </row>
    <row r="106" spans="1:10" ht="15">
      <c r="A106" t="str">
        <f>"7004600"</f>
        <v>7004600</v>
      </c>
      <c r="B106" t="s">
        <v>99</v>
      </c>
      <c r="C106" t="str">
        <f t="shared" si="2"/>
        <v>07/07/01</v>
      </c>
      <c r="D106">
        <v>109.9</v>
      </c>
      <c r="E106">
        <v>91.57</v>
      </c>
      <c r="F106">
        <v>110.97</v>
      </c>
      <c r="G106">
        <v>93.86</v>
      </c>
      <c r="H106">
        <v>0</v>
      </c>
      <c r="I106">
        <v>18.47</v>
      </c>
      <c r="J106">
        <v>18.47</v>
      </c>
    </row>
    <row r="107" spans="1:10" ht="15">
      <c r="A107" t="str">
        <f>"9999999"</f>
        <v>9999999</v>
      </c>
      <c r="B107" t="s">
        <v>100</v>
      </c>
      <c r="C107" t="str">
        <f t="shared" si="2"/>
        <v>07/07/01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Home Health Agency 7/1/2007 Rates</dc:title>
  <dc:subject>Reimbursement rates for Certified Home Health Agencies as of 7/1/2007</dc:subject>
  <dc:creator>New York State Department of Health</dc:creator>
  <cp:keywords>chha, certified home health agency, rate, reimbursement</cp:keywords>
  <dc:description/>
  <cp:lastModifiedBy>Brandon Houghton</cp:lastModifiedBy>
  <cp:lastPrinted>2007-10-01T14:47:14Z</cp:lastPrinted>
  <dcterms:created xsi:type="dcterms:W3CDTF">2007-09-26T20:10:22Z</dcterms:created>
  <dcterms:modified xsi:type="dcterms:W3CDTF">2007-11-16T18:45:12Z</dcterms:modified>
  <cp:category/>
  <cp:version/>
  <cp:contentType/>
  <cp:contentStatus/>
</cp:coreProperties>
</file>