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14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<sst xmlns="http://schemas.openxmlformats.org/spreadsheetml/2006/main" count="108" uniqueCount="104">
  <si>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VNA OF ALBANY &amp; SARATOGA</t>
  </si>
  <si>
    <t>TWIN TIER HOME HEALTH INC</t>
  </si>
  <si>
    <t>GENTIVA</t>
  </si>
  <si>
    <t>CATTARAUGUS COUNTY DOH HHA</t>
  </si>
  <si>
    <t>CHEMUNG DEPT HOME HLTH CO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</si>
  <si>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</si>
  <si>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</si>
  <si>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</si>
  <si>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</si>
  <si>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</si>
  <si>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</si>
  <si>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</si>
  <si>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</si>
  <si>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</si>
  <si>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</si>
  <si>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</si>
  <si>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</si>
  <si>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</si>
  <si>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COM HLTH CTR OF SMH &amp; NLH INC</t>
  </si>
  <si>
    <t>GREENE CY PUBLIC HLTH NURSING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</si>
  <si>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</si>
  <si>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</si>
  <si>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</si>
  <si>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</si>
  <si>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</si>
  <si>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</si>
  <si>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</si>
  <si>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</si>
  <si>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</si>
  <si>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</si>
  <si>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</si>
  <si>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</si>
  <si>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</si>
  <si>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NIAGARA COUNTY HEALTH DEPT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</si>
  <si>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</si>
  <si>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</si>
  <si>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</si>
  <si>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</si>
  <si>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</si>
  <si>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</si>
  <si>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</si>
  <si>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</si>
  <si>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</si>
  <si>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</si>
  <si>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</si>
  <si>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</si>
  <si>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EDDY VISITING NURSE ASSOCIATION</t>
  </si>
  <si>
    <t>ST LAWRENCE CNTY PUB HLTH NUR</t>
  </si>
  <si>
    <t>HEALTH SERV NORTHERN NEW YORK</t>
  </si>
  <si>
    <t>SARATOGA PUBLIC HLTH NURSING</t>
  </si>
  <si>
    <t>VISITING NURS SVC ASSOC SCHTD</t>
  </si>
  <si>
    <t>LIVING RESOURCES HOME HEALTH</t>
  </si>
  <si>
    <t>SCHOHARIE COUNTY DOH DIV NURS</t>
  </si>
  <si>
    <t>STEUBEN HOME HLTH AGCY CO</t>
  </si>
  <si>
    <t>VISITING NURSE SERVICE INC</t>
  </si>
  <si>
    <t>SUFFOLK DOH SVCS BUR PUB H CO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</si>
  <si>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</si>
  <si>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</si>
  <si>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</si>
  <si>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</si>
  <si>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</si>
  <si>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</si>
  <si>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</si>
  <si>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</si>
  <si>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</si>
  <si>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</si>
  <si>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</si>
  <si>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</si>
  <si>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</si>
  <si>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</si>
  <si>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</si>
  <si>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</si>
  <si>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</si>
  <si>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</si>
  <si>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ALPINE HOME HEALTH CARE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</si>
  <si>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</si>
  <si>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</si>
  <si>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</si>
  <si>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</si>
  <si>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</si>
  <si>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EMPIRE STATE HOME CARE SERVICES</t>
  </si>
  <si>
    <t>EXCELLENT HOME CARE SERVICES</t>
  </si>
  <si>
    <t>REVIVAL HOME HEALTH CARE INC</t>
  </si>
  <si>
    <t>GIRLING HEALTH CARE INC</t>
  </si>
  <si>
    <t>PRIME HOME HEALTH SERVICES, LLC</t>
  </si>
  <si>
    <t>VILLAGE CENTER FOR CARE</t>
  </si>
  <si>
    <t>GENTIVA HEALTH SERVICES</t>
  </si>
  <si>
    <t>SELFHELP SPECIAL FAM HC INC</t>
  </si>
  <si>
    <t>EXTENDED NURSING PERSONNEL CHHA</t>
  </si>
  <si>
    <t>VNS OF NY HOME CARE INC</t>
  </si>
  <si>
    <t>METROPOLITAN JEWISH HOME CARE</t>
  </si>
  <si>
    <t>VNA HEALTH CARE SERVICES INC</t>
  </si>
  <si>
    <t>New York State Department of Health</t>
  </si>
  <si>
    <t>Bureau of Long Term Care Reimbursement</t>
  </si>
  <si>
    <t xml:space="preserve">OPCERT </t>
  </si>
  <si>
    <t>YY/MM/DD</t>
  </si>
  <si>
    <t>EXTRAORDINARY HOME CARE</t>
  </si>
  <si>
    <t>A&amp;T CERTIFIED HOME CARE</t>
  </si>
  <si>
    <t>SCHUYLER HOME HLTH AGCY CO</t>
  </si>
  <si>
    <t>SHINING STAR HOME CARE LLC</t>
  </si>
  <si>
    <t>LITTLE SISTERS OF ASSUM</t>
  </si>
  <si>
    <t>Certified Home Health Agencies:  1/1/2013 Rates</t>
  </si>
  <si>
    <t>SHARED AIDE (QUARTER HOUR)</t>
  </si>
  <si>
    <t xml:space="preserve">PROVIDER  NAME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</si>
</sst>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4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40.7109375" style="0" bestFit="1" customWidth="1"/>
    <col min="3" max="3" width="11.7109375" style="1" customWidth="1"/>
    <col min="4" max="5" width="10.7109375" style="0" customWidth="1"/>
    <col min="6" max="6" width="11.7109375" style="0" customWidth="1"/>
    <col min="7" max="7" width="15.7109375" style="0" customWidth="1"/>
    <col min="8" max="8" width="11.7109375" style="0" customWidth="1"/>
    <col min="9" max="10" width="12.7109375" style="0" customWidth="1"/>
  </cols>
  <sheetData>
    <row r="1" spans="1:10" ht="15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5" t="s">
        <v>101</v>
      </c>
      <c r="B3" s="5"/>
      <c r="C3" s="5"/>
      <c r="D3" s="5"/>
      <c r="E3" s="5"/>
      <c r="F3" s="5"/>
      <c r="G3" s="5"/>
      <c r="H3" s="5"/>
      <c r="I3" s="5"/>
      <c r="J3" s="5"/>
    </row>
    <row r="5" spans="1:10" ht="60">
      <c r="A5" s="2" t="s">
        <v>94</v>
      </c>
      <c r="B5" s="2" t="s">
        <v>103</v>
      </c>
      <c r="C5" s="2" t="s">
        <v>95</v>
      </c>
      <c r="D5" s="2" t="str">
        <f>"NURSING RATE"</f>
        <v>NURSING RATE</v>
      </c>
      <c r="E5" s="2" t="str">
        <f>"PHYSICAL THERAPY RATE"</f>
        <v>PHYSICAL THERAPY RATE</v>
      </c>
      <c r="F5" s="2" t="str">
        <f>"SPEECH PATHOLOGY RATE"</f>
        <v>SPEECH PATHOLOGY RATE</v>
      </c>
      <c r="G5" s="2" t="str">
        <f>"OCCUPATIONAL THERAPY RATE"</f>
        <v>OCCUPATIONAL THERAPY RATE</v>
      </c>
      <c r="H5" s="2" t="str">
        <f>"HOME HEALTH AIDE VISIT RATE"</f>
        <v>HOME HEALTH AIDE VISIT RATE</v>
      </c>
      <c r="I5" s="2" t="str">
        <f>"HOME HEALTH AIDE HOURLY RATE"</f>
        <v>HOME HEALTH AIDE HOURLY RATE</v>
      </c>
      <c r="J5" s="4" t="s">
        <v>102</v>
      </c>
    </row>
    <row r="6" spans="1:10" ht="12.75">
      <c r="A6" t="str">
        <f>"4350600"</f>
        <v>4350600</v>
      </c>
      <c r="B6" t="s">
        <v>97</v>
      </c>
      <c r="C6" s="1" t="str">
        <f aca="true" t="shared" si="0" ref="C6:C37">"13/01/01"</f>
        <v>13/01/01</v>
      </c>
      <c r="D6" s="3">
        <v>157.05</v>
      </c>
      <c r="E6" s="3">
        <v>138.61</v>
      </c>
      <c r="F6" s="3">
        <v>139.16</v>
      </c>
      <c r="G6" s="3">
        <v>139.17</v>
      </c>
      <c r="H6" s="3">
        <v>0</v>
      </c>
      <c r="I6" s="3">
        <v>24.6</v>
      </c>
      <c r="J6" s="3">
        <v>6.16</v>
      </c>
    </row>
    <row r="7" spans="1:10" ht="12.75">
      <c r="A7" t="str">
        <f>"2950601"</f>
        <v>2950601</v>
      </c>
      <c r="B7" t="s">
        <v>31</v>
      </c>
      <c r="C7" s="1" t="str">
        <f t="shared" si="0"/>
        <v>13/01/01</v>
      </c>
      <c r="D7" s="3">
        <v>87.44</v>
      </c>
      <c r="E7" s="3">
        <v>92.01</v>
      </c>
      <c r="F7" s="3">
        <v>93.45</v>
      </c>
      <c r="G7" s="3">
        <v>86.18</v>
      </c>
      <c r="H7" s="3">
        <v>0</v>
      </c>
      <c r="I7" s="3">
        <v>19.57</v>
      </c>
      <c r="J7" s="3">
        <v>4.89</v>
      </c>
    </row>
    <row r="8" spans="1:10" ht="12.75">
      <c r="A8" t="str">
        <f>"7000609"</f>
        <v>7000609</v>
      </c>
      <c r="B8" t="s">
        <v>74</v>
      </c>
      <c r="C8" s="1" t="str">
        <f t="shared" si="0"/>
        <v>13/01/01</v>
      </c>
      <c r="D8" s="3">
        <v>128.15</v>
      </c>
      <c r="E8" s="3">
        <v>112.84</v>
      </c>
      <c r="F8" s="3">
        <v>107.42</v>
      </c>
      <c r="G8" s="3">
        <v>112.8</v>
      </c>
      <c r="H8" s="3">
        <v>0</v>
      </c>
      <c r="I8" s="3">
        <v>15.36</v>
      </c>
      <c r="J8" s="3">
        <v>3.83</v>
      </c>
    </row>
    <row r="9" spans="1:10" ht="12.75">
      <c r="A9" t="str">
        <f>"7001627"</f>
        <v>7001627</v>
      </c>
      <c r="B9" t="s">
        <v>78</v>
      </c>
      <c r="C9" s="1" t="str">
        <f t="shared" si="0"/>
        <v>13/01/01</v>
      </c>
      <c r="D9" s="3">
        <v>61.91</v>
      </c>
      <c r="E9" s="3">
        <v>101.88</v>
      </c>
      <c r="F9" s="3">
        <v>92.36</v>
      </c>
      <c r="G9" s="3">
        <v>92.36</v>
      </c>
      <c r="H9" s="3">
        <v>0</v>
      </c>
      <c r="I9" s="3">
        <v>15.02</v>
      </c>
      <c r="J9" s="3">
        <v>3.75</v>
      </c>
    </row>
    <row r="10" spans="1:10" ht="12.75">
      <c r="A10" t="str">
        <f>"3824601"</f>
        <v>3824601</v>
      </c>
      <c r="B10" t="s">
        <v>45</v>
      </c>
      <c r="C10" s="1" t="str">
        <f t="shared" si="0"/>
        <v>13/01/01</v>
      </c>
      <c r="D10" s="3">
        <v>110.54</v>
      </c>
      <c r="E10" s="3">
        <v>126.98</v>
      </c>
      <c r="F10" s="3">
        <v>133.89</v>
      </c>
      <c r="G10" s="3">
        <v>127.1</v>
      </c>
      <c r="H10" s="3">
        <v>0</v>
      </c>
      <c r="I10" s="3">
        <v>0</v>
      </c>
      <c r="J10" s="3">
        <v>0</v>
      </c>
    </row>
    <row r="11" spans="1:10" ht="12.75">
      <c r="A11" t="str">
        <f>"0401600"</f>
        <v>0401600</v>
      </c>
      <c r="B11" t="s">
        <v>3</v>
      </c>
      <c r="C11" s="1" t="str">
        <f t="shared" si="0"/>
        <v>13/01/01</v>
      </c>
      <c r="D11" s="3">
        <v>124.46</v>
      </c>
      <c r="E11" s="3">
        <v>99.52</v>
      </c>
      <c r="F11" s="3">
        <v>95.88</v>
      </c>
      <c r="G11" s="3">
        <v>97.16</v>
      </c>
      <c r="H11" s="3">
        <v>0</v>
      </c>
      <c r="I11" s="3">
        <v>26.71</v>
      </c>
      <c r="J11" s="3">
        <v>6.68</v>
      </c>
    </row>
    <row r="12" spans="1:10" ht="12.75">
      <c r="A12" t="str">
        <f>"3301606"</f>
        <v>3301606</v>
      </c>
      <c r="B12" t="s">
        <v>38</v>
      </c>
      <c r="C12" s="1" t="str">
        <f t="shared" si="0"/>
        <v>13/01/01</v>
      </c>
      <c r="D12" s="3">
        <v>109.81</v>
      </c>
      <c r="E12" s="3">
        <v>130.8</v>
      </c>
      <c r="F12" s="3">
        <v>144.41</v>
      </c>
      <c r="G12" s="3">
        <v>119.51</v>
      </c>
      <c r="H12" s="3">
        <v>0</v>
      </c>
      <c r="I12" s="3">
        <v>24.49</v>
      </c>
      <c r="J12" s="3">
        <v>6.12</v>
      </c>
    </row>
    <row r="13" spans="1:10" ht="12.75">
      <c r="A13" t="str">
        <f>"0701600"</f>
        <v>0701600</v>
      </c>
      <c r="B13" t="s">
        <v>4</v>
      </c>
      <c r="C13" s="1" t="str">
        <f t="shared" si="0"/>
        <v>13/01/01</v>
      </c>
      <c r="D13" s="3">
        <v>135.73</v>
      </c>
      <c r="E13" s="3">
        <v>123.41</v>
      </c>
      <c r="F13" s="3">
        <v>113.5</v>
      </c>
      <c r="G13" s="3">
        <v>123.41</v>
      </c>
      <c r="H13" s="3">
        <v>0</v>
      </c>
      <c r="I13" s="3">
        <v>29.1</v>
      </c>
      <c r="J13" s="3">
        <v>7.27</v>
      </c>
    </row>
    <row r="14" spans="1:10" ht="12.75">
      <c r="A14" t="str">
        <f>"0901600"</f>
        <v>0901600</v>
      </c>
      <c r="B14" t="s">
        <v>5</v>
      </c>
      <c r="C14" s="1" t="str">
        <f t="shared" si="0"/>
        <v>13/01/01</v>
      </c>
      <c r="D14" s="3">
        <v>218.65</v>
      </c>
      <c r="E14" s="3">
        <v>127.76</v>
      </c>
      <c r="F14" s="3">
        <v>116.59</v>
      </c>
      <c r="G14" s="3">
        <v>126.54</v>
      </c>
      <c r="H14" s="3">
        <v>0</v>
      </c>
      <c r="I14" s="3">
        <v>35.54</v>
      </c>
      <c r="J14" s="3">
        <v>8.89</v>
      </c>
    </row>
    <row r="15" spans="1:10" ht="12.75">
      <c r="A15" t="str">
        <f>"1001601"</f>
        <v>1001601</v>
      </c>
      <c r="B15" t="s">
        <v>6</v>
      </c>
      <c r="C15" s="1" t="str">
        <f t="shared" si="0"/>
        <v>13/01/01</v>
      </c>
      <c r="D15" s="3">
        <v>179.24</v>
      </c>
      <c r="E15" s="3">
        <v>113.66</v>
      </c>
      <c r="F15" s="3">
        <v>104.55</v>
      </c>
      <c r="G15" s="3">
        <v>109.3</v>
      </c>
      <c r="H15" s="3">
        <v>0</v>
      </c>
      <c r="I15" s="3">
        <v>46.43</v>
      </c>
      <c r="J15" s="3">
        <v>11.61</v>
      </c>
    </row>
    <row r="16" spans="1:10" ht="12.75">
      <c r="A16" t="str">
        <f>"1758601"</f>
        <v>1758601</v>
      </c>
      <c r="B16" t="s">
        <v>18</v>
      </c>
      <c r="C16" s="1" t="str">
        <f t="shared" si="0"/>
        <v>13/01/01</v>
      </c>
      <c r="D16" s="3">
        <v>137.94</v>
      </c>
      <c r="E16" s="3">
        <v>118.92</v>
      </c>
      <c r="F16" s="3">
        <v>145.92</v>
      </c>
      <c r="G16" s="3">
        <v>133.9</v>
      </c>
      <c r="H16" s="3">
        <v>0</v>
      </c>
      <c r="I16" s="3">
        <v>31.26</v>
      </c>
      <c r="J16" s="3">
        <v>7.82</v>
      </c>
    </row>
    <row r="17" spans="1:10" ht="12.75">
      <c r="A17" t="str">
        <f>"1101600"</f>
        <v>1101600</v>
      </c>
      <c r="B17" t="s">
        <v>7</v>
      </c>
      <c r="C17" s="1" t="str">
        <f t="shared" si="0"/>
        <v>13/01/01</v>
      </c>
      <c r="D17" s="3">
        <v>190.83</v>
      </c>
      <c r="E17" s="3">
        <v>90.39</v>
      </c>
      <c r="F17" s="3">
        <v>108.39</v>
      </c>
      <c r="G17" s="3">
        <v>74.51</v>
      </c>
      <c r="H17" s="3">
        <v>0</v>
      </c>
      <c r="I17" s="3">
        <v>32.58</v>
      </c>
      <c r="J17" s="3">
        <v>8.14</v>
      </c>
    </row>
    <row r="18" spans="1:10" ht="12.75">
      <c r="A18" t="str">
        <f>"5946600"</f>
        <v>5946600</v>
      </c>
      <c r="B18" t="s">
        <v>71</v>
      </c>
      <c r="C18" s="1" t="str">
        <f t="shared" si="0"/>
        <v>13/01/01</v>
      </c>
      <c r="D18" s="3">
        <v>150.04</v>
      </c>
      <c r="E18" s="3">
        <v>99.54</v>
      </c>
      <c r="F18" s="3">
        <v>0</v>
      </c>
      <c r="G18" s="3">
        <v>0</v>
      </c>
      <c r="H18" s="3">
        <v>0</v>
      </c>
      <c r="I18" s="3">
        <v>22.62</v>
      </c>
      <c r="J18" s="3">
        <v>5.65</v>
      </c>
    </row>
    <row r="19" spans="1:10" ht="12.75">
      <c r="A19" t="str">
        <f>"1257601"</f>
        <v>1257601</v>
      </c>
      <c r="B19" t="s">
        <v>8</v>
      </c>
      <c r="C19" s="1" t="str">
        <f t="shared" si="0"/>
        <v>13/01/01</v>
      </c>
      <c r="D19" s="3">
        <v>112.93</v>
      </c>
      <c r="E19" s="3">
        <v>91.21</v>
      </c>
      <c r="F19" s="3">
        <v>80.66</v>
      </c>
      <c r="G19" s="3">
        <v>79.35</v>
      </c>
      <c r="H19" s="3">
        <v>66.97</v>
      </c>
      <c r="I19" s="3">
        <v>0</v>
      </c>
      <c r="J19" s="3">
        <v>14.3</v>
      </c>
    </row>
    <row r="20" spans="1:10" ht="12.75">
      <c r="A20" t="str">
        <f>"5905601"</f>
        <v>5905601</v>
      </c>
      <c r="B20" t="s">
        <v>68</v>
      </c>
      <c r="C20" s="1" t="str">
        <f t="shared" si="0"/>
        <v>13/01/01</v>
      </c>
      <c r="D20" s="3">
        <v>186.93</v>
      </c>
      <c r="E20" s="3">
        <v>121.98</v>
      </c>
      <c r="F20" s="3">
        <v>97.49</v>
      </c>
      <c r="G20" s="3">
        <v>132.66</v>
      </c>
      <c r="H20" s="3">
        <v>0</v>
      </c>
      <c r="I20" s="3">
        <v>24.18</v>
      </c>
      <c r="J20" s="3">
        <v>6.04</v>
      </c>
    </row>
    <row r="21" spans="1:10" ht="12.75">
      <c r="A21" t="str">
        <f>"1302600"</f>
        <v>1302600</v>
      </c>
      <c r="B21" t="s">
        <v>9</v>
      </c>
      <c r="C21" s="1" t="str">
        <f t="shared" si="0"/>
        <v>13/01/01</v>
      </c>
      <c r="D21" s="3">
        <v>41.11</v>
      </c>
      <c r="E21" s="3">
        <v>0</v>
      </c>
      <c r="F21" s="3">
        <v>0</v>
      </c>
      <c r="G21" s="3">
        <v>0</v>
      </c>
      <c r="H21" s="3">
        <v>1.28</v>
      </c>
      <c r="I21" s="3">
        <v>0</v>
      </c>
      <c r="J21" s="3">
        <v>0.52</v>
      </c>
    </row>
    <row r="22" spans="1:10" ht="12.75">
      <c r="A22" t="str">
        <f>"4102601"</f>
        <v>4102601</v>
      </c>
      <c r="B22" t="s">
        <v>46</v>
      </c>
      <c r="C22" s="1" t="str">
        <f t="shared" si="0"/>
        <v>13/01/01</v>
      </c>
      <c r="D22" s="3">
        <v>170.61</v>
      </c>
      <c r="E22" s="3">
        <v>131.05</v>
      </c>
      <c r="F22" s="3">
        <v>120.4</v>
      </c>
      <c r="G22" s="3">
        <v>101.54</v>
      </c>
      <c r="H22" s="3">
        <v>0</v>
      </c>
      <c r="I22" s="3">
        <v>29.86</v>
      </c>
      <c r="J22" s="3">
        <v>7.46</v>
      </c>
    </row>
    <row r="23" spans="1:10" ht="12.75">
      <c r="A23" t="str">
        <f>"7001633"</f>
        <v>7001633</v>
      </c>
      <c r="B23" t="s">
        <v>80</v>
      </c>
      <c r="C23" s="1" t="str">
        <f t="shared" si="0"/>
        <v>13/01/01</v>
      </c>
      <c r="D23" s="3">
        <v>115.74</v>
      </c>
      <c r="E23" s="3">
        <v>121.36</v>
      </c>
      <c r="F23" s="3">
        <v>104.7</v>
      </c>
      <c r="G23" s="3">
        <v>107.41</v>
      </c>
      <c r="H23" s="3">
        <v>0</v>
      </c>
      <c r="I23" s="3">
        <v>17.24</v>
      </c>
      <c r="J23" s="3">
        <v>4.31</v>
      </c>
    </row>
    <row r="24" spans="1:10" ht="12.75">
      <c r="A24" t="str">
        <f>"1521600"</f>
        <v>1521600</v>
      </c>
      <c r="B24" t="s">
        <v>16</v>
      </c>
      <c r="C24" s="1" t="str">
        <f t="shared" si="0"/>
        <v>13/01/01</v>
      </c>
      <c r="D24" s="3">
        <v>170.39</v>
      </c>
      <c r="E24" s="3">
        <v>108.9</v>
      </c>
      <c r="F24" s="3">
        <v>99.39</v>
      </c>
      <c r="G24" s="3">
        <v>109.7</v>
      </c>
      <c r="H24" s="3">
        <v>0</v>
      </c>
      <c r="I24" s="3">
        <v>44.14</v>
      </c>
      <c r="J24" s="3">
        <v>11.03</v>
      </c>
    </row>
    <row r="25" spans="1:10" ht="12.75">
      <c r="A25" t="str">
        <f>"7001634"</f>
        <v>7001634</v>
      </c>
      <c r="B25" t="s">
        <v>81</v>
      </c>
      <c r="C25" s="1" t="str">
        <f t="shared" si="0"/>
        <v>13/01/01</v>
      </c>
      <c r="D25" s="3">
        <v>84.31</v>
      </c>
      <c r="E25" s="3">
        <v>127.01</v>
      </c>
      <c r="F25" s="3">
        <v>151.9</v>
      </c>
      <c r="G25" s="3">
        <v>93.41</v>
      </c>
      <c r="H25" s="3">
        <v>0</v>
      </c>
      <c r="I25" s="3">
        <v>17.18</v>
      </c>
      <c r="J25" s="3">
        <v>4.3</v>
      </c>
    </row>
    <row r="26" spans="1:10" ht="12.75">
      <c r="A26" t="str">
        <f>"7002653"</f>
        <v>7002653</v>
      </c>
      <c r="B26" t="s">
        <v>88</v>
      </c>
      <c r="C26" s="1" t="str">
        <f t="shared" si="0"/>
        <v>13/01/01</v>
      </c>
      <c r="D26" s="3">
        <v>67.37</v>
      </c>
      <c r="E26" s="3">
        <v>94.81</v>
      </c>
      <c r="F26" s="3">
        <v>85.86</v>
      </c>
      <c r="G26" s="3">
        <v>91.57</v>
      </c>
      <c r="H26" s="3">
        <v>0</v>
      </c>
      <c r="I26" s="3">
        <v>19.08</v>
      </c>
      <c r="J26" s="3">
        <v>4.77</v>
      </c>
    </row>
    <row r="27" spans="1:10" ht="12.75">
      <c r="A27" t="str">
        <f>"2912601"</f>
        <v>2912601</v>
      </c>
      <c r="B27" t="s">
        <v>96</v>
      </c>
      <c r="C27" s="1" t="str">
        <f t="shared" si="0"/>
        <v>13/01/01</v>
      </c>
      <c r="D27" s="3">
        <v>181.55</v>
      </c>
      <c r="E27" s="3">
        <v>110.66</v>
      </c>
      <c r="F27" s="3">
        <v>109.8</v>
      </c>
      <c r="G27" s="3">
        <v>111.26</v>
      </c>
      <c r="H27" s="3">
        <v>0</v>
      </c>
      <c r="I27" s="3">
        <v>21.5</v>
      </c>
      <c r="J27" s="3">
        <v>5.37</v>
      </c>
    </row>
    <row r="28" spans="1:10" ht="12.75">
      <c r="A28" t="str">
        <f>"7001626"</f>
        <v>7001626</v>
      </c>
      <c r="B28" t="s">
        <v>77</v>
      </c>
      <c r="C28" s="1" t="str">
        <f t="shared" si="0"/>
        <v>13/01/01</v>
      </c>
      <c r="D28" s="3">
        <v>99.49</v>
      </c>
      <c r="E28" s="3">
        <v>100.51</v>
      </c>
      <c r="F28" s="3">
        <v>81.18</v>
      </c>
      <c r="G28" s="3">
        <v>113.24</v>
      </c>
      <c r="H28" s="3">
        <v>0</v>
      </c>
      <c r="I28" s="3">
        <v>16.99</v>
      </c>
      <c r="J28" s="3">
        <v>4.24</v>
      </c>
    </row>
    <row r="29" spans="1:10" ht="12.75">
      <c r="A29" t="str">
        <f>"2952600"</f>
        <v>2952600</v>
      </c>
      <c r="B29" t="s">
        <v>32</v>
      </c>
      <c r="C29" s="1" t="str">
        <f t="shared" si="0"/>
        <v>13/01/01</v>
      </c>
      <c r="D29" s="3">
        <v>128.87</v>
      </c>
      <c r="E29" s="3">
        <v>85.96</v>
      </c>
      <c r="F29" s="3">
        <v>86.15</v>
      </c>
      <c r="G29" s="3">
        <v>90.2</v>
      </c>
      <c r="H29" s="3">
        <v>0</v>
      </c>
      <c r="I29" s="3">
        <v>20.5</v>
      </c>
      <c r="J29" s="3">
        <v>5.13</v>
      </c>
    </row>
    <row r="30" spans="1:10" ht="12.75">
      <c r="A30" t="str">
        <f>"3402601"</f>
        <v>3402601</v>
      </c>
      <c r="B30" t="s">
        <v>39</v>
      </c>
      <c r="C30" s="1" t="str">
        <f t="shared" si="0"/>
        <v>13/01/01</v>
      </c>
      <c r="D30" s="3">
        <v>139.81</v>
      </c>
      <c r="E30" s="3">
        <v>107.9</v>
      </c>
      <c r="F30" s="3">
        <v>141.58</v>
      </c>
      <c r="G30" s="3">
        <v>103.1</v>
      </c>
      <c r="H30" s="3">
        <v>0</v>
      </c>
      <c r="I30" s="3">
        <v>31.37</v>
      </c>
      <c r="J30" s="3">
        <v>7.84</v>
      </c>
    </row>
    <row r="31" spans="1:10" ht="12.75">
      <c r="A31" t="str">
        <f>"7001631"</f>
        <v>7001631</v>
      </c>
      <c r="B31" t="s">
        <v>79</v>
      </c>
      <c r="C31" s="1" t="str">
        <f t="shared" si="0"/>
        <v>13/01/01</v>
      </c>
      <c r="D31" s="3">
        <v>119.15</v>
      </c>
      <c r="E31" s="3">
        <v>128.23</v>
      </c>
      <c r="F31" s="3">
        <v>83.15</v>
      </c>
      <c r="G31" s="3">
        <v>102.91</v>
      </c>
      <c r="H31" s="3">
        <v>0</v>
      </c>
      <c r="I31" s="3">
        <v>17.74</v>
      </c>
      <c r="J31" s="3">
        <v>4.44</v>
      </c>
    </row>
    <row r="32" spans="1:10" ht="12.75">
      <c r="A32" t="str">
        <f>"1624600"</f>
        <v>1624600</v>
      </c>
      <c r="B32" t="s">
        <v>17</v>
      </c>
      <c r="C32" s="1" t="str">
        <f t="shared" si="0"/>
        <v>13/01/01</v>
      </c>
      <c r="D32" s="3">
        <v>224.52</v>
      </c>
      <c r="E32" s="3">
        <v>100.58</v>
      </c>
      <c r="F32" s="3">
        <v>100.2</v>
      </c>
      <c r="G32" s="3">
        <v>112.94</v>
      </c>
      <c r="H32" s="3">
        <v>0</v>
      </c>
      <c r="I32" s="3">
        <v>34.19</v>
      </c>
      <c r="J32" s="3">
        <v>8.55</v>
      </c>
    </row>
    <row r="33" spans="1:10" ht="12.75">
      <c r="A33" t="str">
        <f>"2701600"</f>
        <v>2701600</v>
      </c>
      <c r="B33" t="s">
        <v>26</v>
      </c>
      <c r="C33" s="1" t="str">
        <f t="shared" si="0"/>
        <v>13/01/01</v>
      </c>
      <c r="D33" s="3">
        <v>159.9</v>
      </c>
      <c r="E33" s="3">
        <v>138.24</v>
      </c>
      <c r="F33" s="3">
        <v>158.51</v>
      </c>
      <c r="G33" s="3">
        <v>145.44</v>
      </c>
      <c r="H33" s="3">
        <v>0</v>
      </c>
      <c r="I33" s="3">
        <v>27.97</v>
      </c>
      <c r="J33" s="3">
        <v>6.99</v>
      </c>
    </row>
    <row r="34" spans="1:10" ht="12.75">
      <c r="A34" t="str">
        <f>"0752601"</f>
        <v>0752601</v>
      </c>
      <c r="B34" t="s">
        <v>2</v>
      </c>
      <c r="C34" s="1" t="str">
        <f t="shared" si="0"/>
        <v>13/01/01</v>
      </c>
      <c r="D34" s="3">
        <v>109.14</v>
      </c>
      <c r="E34" s="3">
        <v>115.34</v>
      </c>
      <c r="F34" s="3">
        <v>131.31</v>
      </c>
      <c r="G34" s="3">
        <v>115.45</v>
      </c>
      <c r="H34" s="3">
        <v>0</v>
      </c>
      <c r="I34" s="3">
        <v>26.96</v>
      </c>
      <c r="J34" s="3">
        <v>6.74</v>
      </c>
    </row>
    <row r="35" spans="1:10" ht="12.75">
      <c r="A35" t="str">
        <f>"2801600"</f>
        <v>2801600</v>
      </c>
      <c r="B35" t="s">
        <v>2</v>
      </c>
      <c r="C35" s="1" t="str">
        <f t="shared" si="0"/>
        <v>13/01/01</v>
      </c>
      <c r="D35" s="3">
        <v>114.27</v>
      </c>
      <c r="E35" s="3">
        <v>119.35</v>
      </c>
      <c r="F35" s="3">
        <v>141.88</v>
      </c>
      <c r="G35" s="3">
        <v>119.46</v>
      </c>
      <c r="H35" s="3">
        <v>0</v>
      </c>
      <c r="I35" s="3">
        <v>27.9</v>
      </c>
      <c r="J35" s="3">
        <v>6.97</v>
      </c>
    </row>
    <row r="36" spans="1:10" ht="12.75">
      <c r="A36" t="str">
        <f>"2910601"</f>
        <v>2910601</v>
      </c>
      <c r="B36" t="s">
        <v>2</v>
      </c>
      <c r="C36" s="1" t="str">
        <f t="shared" si="0"/>
        <v>13/01/01</v>
      </c>
      <c r="D36" s="3">
        <v>125.39</v>
      </c>
      <c r="E36" s="3">
        <v>132.03</v>
      </c>
      <c r="F36" s="3">
        <v>112.5</v>
      </c>
      <c r="G36" s="3">
        <v>123.18</v>
      </c>
      <c r="H36" s="3">
        <v>0</v>
      </c>
      <c r="I36" s="3">
        <v>22.45</v>
      </c>
      <c r="J36" s="3">
        <v>5.61</v>
      </c>
    </row>
    <row r="37" spans="1:10" ht="12.75">
      <c r="A37" t="str">
        <f>"3301605"</f>
        <v>3301605</v>
      </c>
      <c r="B37" t="s">
        <v>2</v>
      </c>
      <c r="C37" s="1" t="str">
        <f t="shared" si="0"/>
        <v>13/01/01</v>
      </c>
      <c r="D37" s="3">
        <v>119.45</v>
      </c>
      <c r="E37" s="3">
        <v>120.27</v>
      </c>
      <c r="F37" s="3">
        <v>142.97</v>
      </c>
      <c r="G37" s="3">
        <v>120.38</v>
      </c>
      <c r="H37" s="3">
        <v>0</v>
      </c>
      <c r="I37" s="3">
        <v>21.75</v>
      </c>
      <c r="J37" s="3">
        <v>5.44</v>
      </c>
    </row>
    <row r="38" spans="1:10" ht="12.75">
      <c r="A38" t="str">
        <f>"5157600"</f>
        <v>5157600</v>
      </c>
      <c r="B38" t="s">
        <v>2</v>
      </c>
      <c r="C38" s="1" t="str">
        <f aca="true" t="shared" si="1" ref="C38:C69">"13/01/01"</f>
        <v>13/01/01</v>
      </c>
      <c r="D38" s="3">
        <v>137.17</v>
      </c>
      <c r="E38" s="3">
        <v>130.41</v>
      </c>
      <c r="F38" s="3">
        <v>111.13</v>
      </c>
      <c r="G38" s="3">
        <v>121.67</v>
      </c>
      <c r="H38" s="3">
        <v>0</v>
      </c>
      <c r="I38" s="3">
        <v>22.18</v>
      </c>
      <c r="J38" s="3">
        <v>5.55</v>
      </c>
    </row>
    <row r="39" spans="1:10" ht="12.75">
      <c r="A39" t="str">
        <f>"7002649"</f>
        <v>7002649</v>
      </c>
      <c r="B39" t="s">
        <v>86</v>
      </c>
      <c r="C39" s="1" t="str">
        <f t="shared" si="1"/>
        <v>13/01/01</v>
      </c>
      <c r="D39" s="3">
        <v>94.94</v>
      </c>
      <c r="E39" s="3">
        <v>119.48</v>
      </c>
      <c r="F39" s="3">
        <v>112.54</v>
      </c>
      <c r="G39" s="3">
        <v>121.2</v>
      </c>
      <c r="H39" s="3">
        <v>0</v>
      </c>
      <c r="I39" s="3">
        <v>14.14</v>
      </c>
      <c r="J39" s="3">
        <v>3.53</v>
      </c>
    </row>
    <row r="40" spans="1:10" ht="12.75">
      <c r="A40" t="str">
        <f>"7001636"</f>
        <v>7001636</v>
      </c>
      <c r="B40" t="s">
        <v>83</v>
      </c>
      <c r="C40" s="1" t="str">
        <f t="shared" si="1"/>
        <v>13/01/01</v>
      </c>
      <c r="D40" s="3">
        <v>100.69</v>
      </c>
      <c r="E40" s="3">
        <v>142.23</v>
      </c>
      <c r="F40" s="3">
        <v>79.25</v>
      </c>
      <c r="G40" s="3">
        <v>92.78</v>
      </c>
      <c r="H40" s="3">
        <v>0</v>
      </c>
      <c r="I40" s="3">
        <v>16.45</v>
      </c>
      <c r="J40" s="3">
        <v>4.11</v>
      </c>
    </row>
    <row r="41" spans="1:10" ht="12.75">
      <c r="A41" t="str">
        <f>"1952600"</f>
        <v>1952600</v>
      </c>
      <c r="B41" t="s">
        <v>19</v>
      </c>
      <c r="C41" s="1" t="str">
        <f t="shared" si="1"/>
        <v>13/01/01</v>
      </c>
      <c r="D41" s="3">
        <v>160.78</v>
      </c>
      <c r="E41" s="3">
        <v>101.95</v>
      </c>
      <c r="F41" s="3">
        <v>93.78</v>
      </c>
      <c r="G41" s="3">
        <v>99.25</v>
      </c>
      <c r="H41" s="3">
        <v>0</v>
      </c>
      <c r="I41" s="3">
        <v>41.65</v>
      </c>
      <c r="J41" s="3">
        <v>10.41</v>
      </c>
    </row>
    <row r="42" spans="1:10" ht="12.75">
      <c r="A42" t="str">
        <f>"2055601"</f>
        <v>2055601</v>
      </c>
      <c r="B42" t="s">
        <v>20</v>
      </c>
      <c r="C42" s="1" t="str">
        <f t="shared" si="1"/>
        <v>13/01/01</v>
      </c>
      <c r="D42" s="3">
        <v>157.84</v>
      </c>
      <c r="E42" s="3">
        <v>103.83</v>
      </c>
      <c r="F42" s="3">
        <v>99.33</v>
      </c>
      <c r="G42" s="3">
        <v>109.63</v>
      </c>
      <c r="H42" s="3">
        <v>0</v>
      </c>
      <c r="I42" s="3">
        <v>44.11</v>
      </c>
      <c r="J42" s="3">
        <v>11.02</v>
      </c>
    </row>
    <row r="43" spans="1:10" ht="12.75">
      <c r="A43" t="str">
        <f>"4429601"</f>
        <v>4429601</v>
      </c>
      <c r="B43" t="s">
        <v>48</v>
      </c>
      <c r="C43" s="1" t="str">
        <f t="shared" si="1"/>
        <v>13/01/01</v>
      </c>
      <c r="D43" s="3">
        <v>86.53</v>
      </c>
      <c r="E43" s="3">
        <v>86.45</v>
      </c>
      <c r="F43" s="3">
        <v>89.31</v>
      </c>
      <c r="G43" s="3">
        <v>89.6</v>
      </c>
      <c r="H43" s="3">
        <v>0</v>
      </c>
      <c r="I43" s="3">
        <v>31.18</v>
      </c>
      <c r="J43" s="3">
        <v>7.8</v>
      </c>
    </row>
    <row r="44" spans="1:10" ht="12.75">
      <c r="A44" t="str">
        <f>"2124600"</f>
        <v>2124600</v>
      </c>
      <c r="B44" t="s">
        <v>21</v>
      </c>
      <c r="C44" s="1" t="str">
        <f t="shared" si="1"/>
        <v>13/01/01</v>
      </c>
      <c r="D44" s="3">
        <v>82.71</v>
      </c>
      <c r="E44" s="3">
        <v>73.64</v>
      </c>
      <c r="F44" s="3">
        <v>0</v>
      </c>
      <c r="G44" s="3">
        <v>0</v>
      </c>
      <c r="H44" s="3">
        <v>0</v>
      </c>
      <c r="I44" s="3">
        <v>15.64</v>
      </c>
      <c r="J44" s="3">
        <v>3.91</v>
      </c>
    </row>
    <row r="45" spans="1:10" ht="12.75">
      <c r="A45" t="str">
        <f>"3202606"</f>
        <v>3202606</v>
      </c>
      <c r="B45" t="s">
        <v>35</v>
      </c>
      <c r="C45" s="1" t="str">
        <f t="shared" si="1"/>
        <v>13/01/01</v>
      </c>
      <c r="D45" s="3">
        <v>125.01</v>
      </c>
      <c r="E45" s="3">
        <v>117.3</v>
      </c>
      <c r="F45" s="3">
        <v>92.75</v>
      </c>
      <c r="G45" s="3">
        <v>83.81</v>
      </c>
      <c r="H45" s="3">
        <v>0</v>
      </c>
      <c r="I45" s="3">
        <v>23.77</v>
      </c>
      <c r="J45" s="3">
        <v>5.94</v>
      </c>
    </row>
    <row r="46" spans="1:10" ht="12.75">
      <c r="A46" t="str">
        <f>"1451603"</f>
        <v>1451603</v>
      </c>
      <c r="B46" t="s">
        <v>14</v>
      </c>
      <c r="C46" s="1" t="str">
        <f t="shared" si="1"/>
        <v>13/01/01</v>
      </c>
      <c r="D46" s="3">
        <v>147.62</v>
      </c>
      <c r="E46" s="3">
        <v>128.15</v>
      </c>
      <c r="F46" s="3">
        <v>142.12</v>
      </c>
      <c r="G46" s="3">
        <v>128.27</v>
      </c>
      <c r="H46" s="3">
        <v>0</v>
      </c>
      <c r="I46" s="3">
        <v>29.95</v>
      </c>
      <c r="J46" s="3">
        <v>7.49</v>
      </c>
    </row>
    <row r="47" spans="1:10" ht="12.75">
      <c r="A47" t="str">
        <f>"3701600"</f>
        <v>3701600</v>
      </c>
      <c r="B47" t="s">
        <v>43</v>
      </c>
      <c r="C47" s="1" t="str">
        <f t="shared" si="1"/>
        <v>13/01/01</v>
      </c>
      <c r="D47" s="3">
        <v>133.26</v>
      </c>
      <c r="E47" s="3">
        <v>108.9</v>
      </c>
      <c r="F47" s="3">
        <v>133.26</v>
      </c>
      <c r="G47" s="3">
        <v>126.49</v>
      </c>
      <c r="H47" s="3">
        <v>0</v>
      </c>
      <c r="I47" s="3">
        <v>25.85</v>
      </c>
      <c r="J47" s="3">
        <v>6.46</v>
      </c>
    </row>
    <row r="48" spans="1:10" ht="12.75">
      <c r="A48" t="str">
        <f>"1302604"</f>
        <v>1302604</v>
      </c>
      <c r="B48" t="s">
        <v>10</v>
      </c>
      <c r="C48" s="1" t="str">
        <f t="shared" si="1"/>
        <v>13/01/01</v>
      </c>
      <c r="D48" s="3">
        <v>170.61</v>
      </c>
      <c r="E48" s="3">
        <v>148.1</v>
      </c>
      <c r="F48" s="3">
        <v>134.94</v>
      </c>
      <c r="G48" s="3">
        <v>148.24</v>
      </c>
      <c r="H48" s="3">
        <v>0</v>
      </c>
      <c r="I48" s="3">
        <v>34.61</v>
      </c>
      <c r="J48" s="3">
        <v>8.66</v>
      </c>
    </row>
    <row r="49" spans="1:10" ht="12.75">
      <c r="A49" t="str">
        <f>"2201600"</f>
        <v>2201600</v>
      </c>
      <c r="B49" t="s">
        <v>22</v>
      </c>
      <c r="C49" s="1" t="str">
        <f t="shared" si="1"/>
        <v>13/01/01</v>
      </c>
      <c r="D49" s="3">
        <v>164.42</v>
      </c>
      <c r="E49" s="3">
        <v>117.71</v>
      </c>
      <c r="F49" s="3">
        <v>80.77</v>
      </c>
      <c r="G49" s="3">
        <v>127.93</v>
      </c>
      <c r="H49" s="3">
        <v>0</v>
      </c>
      <c r="I49" s="3">
        <v>51.48</v>
      </c>
      <c r="J49" s="3">
        <v>12.87</v>
      </c>
    </row>
    <row r="50" spans="1:10" ht="12.75">
      <c r="A50" t="str">
        <f>"2701603"</f>
        <v>2701603</v>
      </c>
      <c r="B50" t="s">
        <v>28</v>
      </c>
      <c r="C50" s="1" t="str">
        <f t="shared" si="1"/>
        <v>13/01/01</v>
      </c>
      <c r="D50" s="3">
        <v>109.05</v>
      </c>
      <c r="E50" s="3">
        <v>124.18</v>
      </c>
      <c r="F50" s="3">
        <v>129.24</v>
      </c>
      <c r="G50" s="3">
        <v>125.98</v>
      </c>
      <c r="H50" s="3">
        <v>0</v>
      </c>
      <c r="I50" s="3">
        <v>31.93</v>
      </c>
      <c r="J50" s="3">
        <v>7.98</v>
      </c>
    </row>
    <row r="51" spans="1:10" ht="12.75">
      <c r="A51" t="str">
        <f>"5923600"</f>
        <v>5923600</v>
      </c>
      <c r="B51" t="s">
        <v>70</v>
      </c>
      <c r="C51" s="1" t="str">
        <f t="shared" si="1"/>
        <v>13/01/01</v>
      </c>
      <c r="D51" s="3">
        <v>183.29</v>
      </c>
      <c r="E51" s="3">
        <v>125.02</v>
      </c>
      <c r="F51" s="3">
        <v>117.65</v>
      </c>
      <c r="G51" s="3">
        <v>108.79</v>
      </c>
      <c r="H51" s="3">
        <v>0</v>
      </c>
      <c r="I51" s="3">
        <v>25.71</v>
      </c>
      <c r="J51" s="3">
        <v>6.43</v>
      </c>
    </row>
    <row r="52" spans="1:10" ht="12.75">
      <c r="A52" t="str">
        <f>"2424600"</f>
        <v>2424600</v>
      </c>
      <c r="B52" t="s">
        <v>23</v>
      </c>
      <c r="C52" s="1" t="str">
        <f t="shared" si="1"/>
        <v>13/01/01</v>
      </c>
      <c r="D52" s="3">
        <v>205.45</v>
      </c>
      <c r="E52" s="3">
        <v>120.03</v>
      </c>
      <c r="F52" s="3">
        <v>0</v>
      </c>
      <c r="G52" s="3">
        <v>120.91</v>
      </c>
      <c r="H52" s="3">
        <v>64.11</v>
      </c>
      <c r="I52" s="3">
        <v>0</v>
      </c>
      <c r="J52" s="3">
        <v>14.3</v>
      </c>
    </row>
    <row r="53" spans="1:10" ht="12.75">
      <c r="A53" t="str">
        <f>"3502601"</f>
        <v>3502601</v>
      </c>
      <c r="B53" t="s">
        <v>40</v>
      </c>
      <c r="C53" s="1" t="str">
        <f t="shared" si="1"/>
        <v>13/01/01</v>
      </c>
      <c r="D53" s="3">
        <v>132.91</v>
      </c>
      <c r="E53" s="3">
        <v>109.11</v>
      </c>
      <c r="F53" s="3">
        <v>142.67</v>
      </c>
      <c r="G53" s="3">
        <v>120.95</v>
      </c>
      <c r="H53" s="3">
        <v>0</v>
      </c>
      <c r="I53" s="3">
        <v>32.17</v>
      </c>
      <c r="J53" s="3">
        <v>8.05</v>
      </c>
    </row>
    <row r="54" spans="1:10" ht="12.75">
      <c r="A54" t="str">
        <f>"7002645"</f>
        <v>7002645</v>
      </c>
      <c r="B54" t="s">
        <v>100</v>
      </c>
      <c r="C54" s="1" t="str">
        <f t="shared" si="1"/>
        <v>13/01/01</v>
      </c>
      <c r="D54" s="3">
        <v>128.15</v>
      </c>
      <c r="E54" s="3">
        <v>88.64</v>
      </c>
      <c r="F54" s="3">
        <v>0</v>
      </c>
      <c r="G54" s="3">
        <v>103.28</v>
      </c>
      <c r="H54" s="3">
        <v>0</v>
      </c>
      <c r="I54" s="3">
        <v>1.08</v>
      </c>
      <c r="J54" s="3">
        <v>0.27</v>
      </c>
    </row>
    <row r="55" spans="1:10" ht="12.75">
      <c r="A55" t="str">
        <f>"4601604"</f>
        <v>4601604</v>
      </c>
      <c r="B55" t="s">
        <v>51</v>
      </c>
      <c r="C55" s="1" t="str">
        <f t="shared" si="1"/>
        <v>13/01/01</v>
      </c>
      <c r="D55" s="3">
        <v>117</v>
      </c>
      <c r="E55" s="3">
        <v>120.64</v>
      </c>
      <c r="F55" s="3">
        <v>113.28</v>
      </c>
      <c r="G55" s="3">
        <v>89.28</v>
      </c>
      <c r="H55" s="3">
        <v>0</v>
      </c>
      <c r="I55" s="3">
        <v>14.63</v>
      </c>
      <c r="J55" s="3">
        <v>3.66</v>
      </c>
    </row>
    <row r="56" spans="1:10" ht="12.75">
      <c r="A56" t="str">
        <f>"2593600"</f>
        <v>2593600</v>
      </c>
      <c r="B56" t="s">
        <v>24</v>
      </c>
      <c r="C56" s="1" t="str">
        <f t="shared" si="1"/>
        <v>13/01/01</v>
      </c>
      <c r="D56" s="3">
        <v>134.11</v>
      </c>
      <c r="E56" s="3">
        <v>100.76</v>
      </c>
      <c r="F56" s="3">
        <v>87.45</v>
      </c>
      <c r="G56" s="3">
        <v>112.34</v>
      </c>
      <c r="H56" s="3">
        <v>64.6</v>
      </c>
      <c r="I56" s="3">
        <v>0</v>
      </c>
      <c r="J56" s="3">
        <v>14.3</v>
      </c>
    </row>
    <row r="57" spans="1:10" ht="12.75">
      <c r="A57" t="str">
        <f>"2627600"</f>
        <v>2627600</v>
      </c>
      <c r="B57" t="s">
        <v>25</v>
      </c>
      <c r="C57" s="1" t="str">
        <f t="shared" si="1"/>
        <v>13/01/01</v>
      </c>
      <c r="D57" s="3">
        <v>166.99</v>
      </c>
      <c r="E57" s="3">
        <v>104.2</v>
      </c>
      <c r="F57" s="3">
        <v>85.01</v>
      </c>
      <c r="G57" s="3">
        <v>91.46</v>
      </c>
      <c r="H57" s="3">
        <v>0</v>
      </c>
      <c r="I57" s="3">
        <v>42.23</v>
      </c>
      <c r="J57" s="3">
        <v>10.55</v>
      </c>
    </row>
    <row r="58" spans="1:10" ht="12.75">
      <c r="A58" t="str">
        <f>"1455600"</f>
        <v>1455600</v>
      </c>
      <c r="B58" t="s">
        <v>15</v>
      </c>
      <c r="C58" s="1" t="str">
        <f t="shared" si="1"/>
        <v>13/01/01</v>
      </c>
      <c r="D58" s="3">
        <v>145.46</v>
      </c>
      <c r="E58" s="3">
        <v>118.25</v>
      </c>
      <c r="F58" s="3">
        <v>126.95</v>
      </c>
      <c r="G58" s="3">
        <v>116.59</v>
      </c>
      <c r="H58" s="3">
        <v>0</v>
      </c>
      <c r="I58" s="3">
        <v>29.51</v>
      </c>
      <c r="J58" s="3">
        <v>7.38</v>
      </c>
    </row>
    <row r="59" spans="1:10" ht="12.75">
      <c r="A59" t="str">
        <f>"7002656"</f>
        <v>7002656</v>
      </c>
      <c r="B59" t="s">
        <v>90</v>
      </c>
      <c r="C59" s="1" t="str">
        <f t="shared" si="1"/>
        <v>13/01/01</v>
      </c>
      <c r="D59" s="3">
        <v>119.82</v>
      </c>
      <c r="E59" s="3">
        <v>125.19</v>
      </c>
      <c r="F59" s="3">
        <v>122.8</v>
      </c>
      <c r="G59" s="3">
        <v>150.78</v>
      </c>
      <c r="H59" s="3">
        <v>0</v>
      </c>
      <c r="I59" s="3">
        <v>19.08</v>
      </c>
      <c r="J59" s="3">
        <v>4.77</v>
      </c>
    </row>
    <row r="60" spans="1:10" ht="12.75">
      <c r="A60" t="str">
        <f>"3101600"</f>
        <v>3101600</v>
      </c>
      <c r="B60" t="s">
        <v>33</v>
      </c>
      <c r="C60" s="1" t="str">
        <f t="shared" si="1"/>
        <v>13/01/01</v>
      </c>
      <c r="D60" s="3">
        <v>177.56</v>
      </c>
      <c r="E60" s="3">
        <v>74.95</v>
      </c>
      <c r="F60" s="3">
        <v>79.57</v>
      </c>
      <c r="G60" s="3">
        <v>71.11</v>
      </c>
      <c r="H60" s="3">
        <v>0</v>
      </c>
      <c r="I60" s="3">
        <v>0</v>
      </c>
      <c r="J60" s="3">
        <v>7.72</v>
      </c>
    </row>
    <row r="61" spans="1:10" ht="12.75">
      <c r="A61" t="str">
        <f>"2914600"</f>
        <v>2914600</v>
      </c>
      <c r="B61" t="s">
        <v>30</v>
      </c>
      <c r="C61" s="1" t="str">
        <f t="shared" si="1"/>
        <v>13/01/01</v>
      </c>
      <c r="D61" s="3">
        <v>209.28</v>
      </c>
      <c r="E61" s="3">
        <v>141.52</v>
      </c>
      <c r="F61" s="3">
        <v>125.17</v>
      </c>
      <c r="G61" s="3">
        <v>137.04</v>
      </c>
      <c r="H61" s="3">
        <v>0</v>
      </c>
      <c r="I61" s="3">
        <v>24.98</v>
      </c>
      <c r="J61" s="3">
        <v>6.25</v>
      </c>
    </row>
    <row r="62" spans="1:10" ht="12.75">
      <c r="A62" t="str">
        <f>"3523600"</f>
        <v>3523600</v>
      </c>
      <c r="B62" t="s">
        <v>41</v>
      </c>
      <c r="C62" s="1" t="str">
        <f t="shared" si="1"/>
        <v>13/01/01</v>
      </c>
      <c r="D62" s="3">
        <v>175</v>
      </c>
      <c r="E62" s="3">
        <v>98.47</v>
      </c>
      <c r="F62" s="3">
        <v>103</v>
      </c>
      <c r="G62" s="3">
        <v>95.57</v>
      </c>
      <c r="H62" s="3">
        <v>0</v>
      </c>
      <c r="I62" s="3">
        <v>50</v>
      </c>
      <c r="J62" s="3">
        <v>12.5</v>
      </c>
    </row>
    <row r="63" spans="1:10" ht="12.75">
      <c r="A63" t="str">
        <f>"3620600"</f>
        <v>3620600</v>
      </c>
      <c r="B63" t="s">
        <v>42</v>
      </c>
      <c r="C63" s="1" t="str">
        <f t="shared" si="1"/>
        <v>13/01/01</v>
      </c>
      <c r="D63" s="3">
        <v>169.95</v>
      </c>
      <c r="E63" s="3">
        <v>92.43</v>
      </c>
      <c r="F63" s="3">
        <v>0</v>
      </c>
      <c r="G63" s="3">
        <v>0</v>
      </c>
      <c r="H63" s="3">
        <v>0</v>
      </c>
      <c r="I63" s="3">
        <v>48.79</v>
      </c>
      <c r="J63" s="3">
        <v>12.19</v>
      </c>
    </row>
    <row r="64" spans="1:10" ht="12.75">
      <c r="A64" t="str">
        <f>"3702600"</f>
        <v>3702600</v>
      </c>
      <c r="B64" t="s">
        <v>44</v>
      </c>
      <c r="C64" s="1" t="str">
        <f t="shared" si="1"/>
        <v>13/01/01</v>
      </c>
      <c r="D64" s="3">
        <v>178.83</v>
      </c>
      <c r="E64" s="3">
        <v>103.86</v>
      </c>
      <c r="F64" s="3">
        <v>98.68</v>
      </c>
      <c r="G64" s="3">
        <v>109.67</v>
      </c>
      <c r="H64" s="3">
        <v>0</v>
      </c>
      <c r="I64" s="3">
        <v>44.88</v>
      </c>
      <c r="J64" s="3">
        <v>11.22</v>
      </c>
    </row>
    <row r="65" spans="1:10" ht="12.75">
      <c r="A65" t="str">
        <f>"5902610"</f>
        <v>5902610</v>
      </c>
      <c r="B65" t="s">
        <v>67</v>
      </c>
      <c r="C65" s="1" t="str">
        <f t="shared" si="1"/>
        <v>13/01/01</v>
      </c>
      <c r="D65" s="3">
        <v>160.76</v>
      </c>
      <c r="E65" s="3">
        <v>116.87</v>
      </c>
      <c r="F65" s="3">
        <v>101.88</v>
      </c>
      <c r="G65" s="3">
        <v>107.56</v>
      </c>
      <c r="H65" s="3">
        <v>0</v>
      </c>
      <c r="I65" s="3">
        <v>21.93</v>
      </c>
      <c r="J65" s="3">
        <v>5.48</v>
      </c>
    </row>
    <row r="66" spans="1:10" ht="12.75">
      <c r="A66" t="str">
        <f>"1451602"</f>
        <v>1451602</v>
      </c>
      <c r="B66" t="s">
        <v>13</v>
      </c>
      <c r="C66" s="1" t="str">
        <f t="shared" si="1"/>
        <v>13/01/01</v>
      </c>
      <c r="D66" s="3">
        <v>150.83</v>
      </c>
      <c r="E66" s="3">
        <v>67.59</v>
      </c>
      <c r="F66" s="3">
        <v>61.15</v>
      </c>
      <c r="G66" s="3">
        <v>68.49</v>
      </c>
      <c r="H66" s="3">
        <v>0</v>
      </c>
      <c r="I66" s="3">
        <v>0.95</v>
      </c>
      <c r="J66" s="3">
        <v>0.24</v>
      </c>
    </row>
    <row r="67" spans="1:10" ht="12.75">
      <c r="A67" t="str">
        <f>"7001625"</f>
        <v>7001625</v>
      </c>
      <c r="B67" t="s">
        <v>76</v>
      </c>
      <c r="C67" s="1" t="str">
        <f t="shared" si="1"/>
        <v>13/01/01</v>
      </c>
      <c r="D67" s="3">
        <v>92.96</v>
      </c>
      <c r="E67" s="3">
        <v>120.9</v>
      </c>
      <c r="F67" s="3">
        <v>98.96</v>
      </c>
      <c r="G67" s="3">
        <v>93.72</v>
      </c>
      <c r="H67" s="3">
        <v>0</v>
      </c>
      <c r="I67" s="3">
        <v>17.35</v>
      </c>
      <c r="J67" s="3">
        <v>4.34</v>
      </c>
    </row>
    <row r="68" spans="1:10" ht="12.75">
      <c r="A68" t="str">
        <f>"7001637"</f>
        <v>7001637</v>
      </c>
      <c r="B68" t="s">
        <v>84</v>
      </c>
      <c r="C68" s="1" t="str">
        <f t="shared" si="1"/>
        <v>13/01/01</v>
      </c>
      <c r="D68" s="3">
        <v>127.29</v>
      </c>
      <c r="E68" s="3">
        <v>109.43</v>
      </c>
      <c r="F68" s="3">
        <v>121.36</v>
      </c>
      <c r="G68" s="3">
        <v>102.62</v>
      </c>
      <c r="H68" s="3">
        <v>0</v>
      </c>
      <c r="I68" s="3">
        <v>18.93</v>
      </c>
      <c r="J68" s="3">
        <v>4.73</v>
      </c>
    </row>
    <row r="69" spans="1:10" ht="12.75">
      <c r="A69" t="str">
        <f>"5902608"</f>
        <v>5902608</v>
      </c>
      <c r="B69" t="s">
        <v>66</v>
      </c>
      <c r="C69" s="1" t="str">
        <f t="shared" si="1"/>
        <v>13/01/01</v>
      </c>
      <c r="D69" s="3">
        <v>115.16</v>
      </c>
      <c r="E69" s="3">
        <v>94.63</v>
      </c>
      <c r="F69" s="3">
        <v>93.05</v>
      </c>
      <c r="G69" s="3">
        <v>98.4</v>
      </c>
      <c r="H69" s="3">
        <v>0</v>
      </c>
      <c r="I69" s="3">
        <v>20.61</v>
      </c>
      <c r="J69" s="3">
        <v>5.16</v>
      </c>
    </row>
    <row r="70" spans="1:10" ht="12.75">
      <c r="A70" t="str">
        <f>"7001635"</f>
        <v>7001635</v>
      </c>
      <c r="B70" t="s">
        <v>82</v>
      </c>
      <c r="C70" s="1" t="str">
        <f aca="true" t="shared" si="2" ref="C70:C106">"13/01/01"</f>
        <v>13/01/01</v>
      </c>
      <c r="D70" s="3">
        <v>92.11</v>
      </c>
      <c r="E70" s="3">
        <v>136.78</v>
      </c>
      <c r="F70" s="3">
        <v>72.85</v>
      </c>
      <c r="G70" s="3">
        <v>77.68</v>
      </c>
      <c r="H70" s="3">
        <v>0</v>
      </c>
      <c r="I70" s="3">
        <v>16.66</v>
      </c>
      <c r="J70" s="3">
        <v>4.17</v>
      </c>
    </row>
    <row r="71" spans="1:10" ht="12.75">
      <c r="A71" t="str">
        <f>"4501600"</f>
        <v>4501600</v>
      </c>
      <c r="B71" t="s">
        <v>49</v>
      </c>
      <c r="C71" s="1" t="str">
        <f t="shared" si="2"/>
        <v>13/01/01</v>
      </c>
      <c r="D71" s="3">
        <v>158.84</v>
      </c>
      <c r="E71" s="3">
        <v>83.96</v>
      </c>
      <c r="F71" s="3">
        <v>107.45</v>
      </c>
      <c r="G71" s="3">
        <v>83.61</v>
      </c>
      <c r="H71" s="3">
        <v>0</v>
      </c>
      <c r="I71" s="3">
        <v>46.72</v>
      </c>
      <c r="J71" s="3">
        <v>11.67</v>
      </c>
    </row>
    <row r="72" spans="1:10" ht="12.75">
      <c r="A72" t="str">
        <f>"4724600"</f>
        <v>4724600</v>
      </c>
      <c r="B72" t="s">
        <v>52</v>
      </c>
      <c r="C72" s="1" t="str">
        <f t="shared" si="2"/>
        <v>13/01/01</v>
      </c>
      <c r="D72" s="3">
        <v>174.52</v>
      </c>
      <c r="E72" s="3">
        <v>110.49</v>
      </c>
      <c r="F72" s="3">
        <v>0</v>
      </c>
      <c r="G72" s="3">
        <v>0</v>
      </c>
      <c r="H72" s="3">
        <v>0</v>
      </c>
      <c r="I72" s="3">
        <v>42.38</v>
      </c>
      <c r="J72" s="3">
        <v>10.6</v>
      </c>
    </row>
    <row r="73" spans="1:10" ht="12.75">
      <c r="A73" t="str">
        <f>"4821600"</f>
        <v>4821600</v>
      </c>
      <c r="B73" t="s">
        <v>98</v>
      </c>
      <c r="C73" s="1" t="str">
        <f t="shared" si="2"/>
        <v>13/01/01</v>
      </c>
      <c r="D73" s="3">
        <v>166.61</v>
      </c>
      <c r="E73" s="3">
        <v>113.99</v>
      </c>
      <c r="F73" s="3">
        <v>81.12</v>
      </c>
      <c r="G73" s="3">
        <v>94.06</v>
      </c>
      <c r="H73" s="3">
        <v>0</v>
      </c>
      <c r="I73" s="3">
        <v>29.04</v>
      </c>
      <c r="J73" s="3">
        <v>7.26</v>
      </c>
    </row>
    <row r="74" spans="1:10" ht="12.75">
      <c r="A74" t="str">
        <f>"7002651"</f>
        <v>7002651</v>
      </c>
      <c r="B74" t="s">
        <v>87</v>
      </c>
      <c r="C74" s="1" t="str">
        <f t="shared" si="2"/>
        <v>13/01/01</v>
      </c>
      <c r="D74" s="3">
        <v>117.84</v>
      </c>
      <c r="E74" s="3">
        <v>101.67</v>
      </c>
      <c r="F74" s="3">
        <v>103.94</v>
      </c>
      <c r="G74" s="3">
        <v>93.43</v>
      </c>
      <c r="H74" s="3">
        <v>0</v>
      </c>
      <c r="I74" s="3">
        <v>17.56</v>
      </c>
      <c r="J74" s="3">
        <v>4.39</v>
      </c>
    </row>
    <row r="75" spans="1:10" ht="12.75">
      <c r="A75" t="str">
        <f>"7001638"</f>
        <v>7001638</v>
      </c>
      <c r="B75" t="s">
        <v>99</v>
      </c>
      <c r="C75" s="1" t="str">
        <f t="shared" si="2"/>
        <v>13/01/01</v>
      </c>
      <c r="D75" s="3">
        <v>121.78</v>
      </c>
      <c r="E75" s="3">
        <v>134.04</v>
      </c>
      <c r="F75" s="3">
        <v>140.49</v>
      </c>
      <c r="G75" s="3">
        <v>147.76</v>
      </c>
      <c r="H75" s="3">
        <v>0</v>
      </c>
      <c r="I75" s="3">
        <v>19.08</v>
      </c>
      <c r="J75" s="3">
        <v>4.77</v>
      </c>
    </row>
    <row r="76" spans="1:10" ht="12.75">
      <c r="A76" t="str">
        <f>"1401606"</f>
        <v>1401606</v>
      </c>
      <c r="B76" t="s">
        <v>11</v>
      </c>
      <c r="C76" s="1" t="str">
        <f t="shared" si="2"/>
        <v>13/01/01</v>
      </c>
      <c r="D76" s="3">
        <v>113.19</v>
      </c>
      <c r="E76" s="3">
        <v>105.16</v>
      </c>
      <c r="F76" s="3">
        <v>116.08</v>
      </c>
      <c r="G76" s="3">
        <v>96.66</v>
      </c>
      <c r="H76" s="3">
        <v>0</v>
      </c>
      <c r="I76" s="3">
        <v>28.68</v>
      </c>
      <c r="J76" s="3">
        <v>7.17</v>
      </c>
    </row>
    <row r="77" spans="1:10" ht="12.75">
      <c r="A77" t="str">
        <f>"3301603"</f>
        <v>3301603</v>
      </c>
      <c r="B77" t="s">
        <v>37</v>
      </c>
      <c r="C77" s="1" t="str">
        <f t="shared" si="2"/>
        <v>13/01/01</v>
      </c>
      <c r="D77" s="3">
        <v>133.43</v>
      </c>
      <c r="E77" s="3">
        <v>124.83</v>
      </c>
      <c r="F77" s="3">
        <v>136.15</v>
      </c>
      <c r="G77" s="3">
        <v>124.93</v>
      </c>
      <c r="H77" s="3">
        <v>0</v>
      </c>
      <c r="I77" s="3">
        <v>29.02</v>
      </c>
      <c r="J77" s="3">
        <v>7.26</v>
      </c>
    </row>
    <row r="78" spans="1:10" ht="12.75">
      <c r="A78" t="str">
        <f>"4423600"</f>
        <v>4423600</v>
      </c>
      <c r="B78" t="s">
        <v>47</v>
      </c>
      <c r="C78" s="1" t="str">
        <f t="shared" si="2"/>
        <v>13/01/01</v>
      </c>
      <c r="D78" s="3">
        <v>183.79</v>
      </c>
      <c r="E78" s="3">
        <v>94.84</v>
      </c>
      <c r="F78" s="3">
        <v>93.31</v>
      </c>
      <c r="G78" s="3">
        <v>89.5</v>
      </c>
      <c r="H78" s="3">
        <v>0</v>
      </c>
      <c r="I78" s="3">
        <v>50.04</v>
      </c>
      <c r="J78" s="3">
        <v>12.51</v>
      </c>
    </row>
    <row r="79" spans="1:10" ht="12.75">
      <c r="A79" t="str">
        <f>"5022600"</f>
        <v>5022600</v>
      </c>
      <c r="B79" t="s">
        <v>53</v>
      </c>
      <c r="C79" s="1" t="str">
        <f t="shared" si="2"/>
        <v>13/01/01</v>
      </c>
      <c r="D79" s="3">
        <v>149.92</v>
      </c>
      <c r="E79" s="3">
        <v>113.02</v>
      </c>
      <c r="F79" s="3">
        <v>106.18</v>
      </c>
      <c r="G79" s="3">
        <v>105.23</v>
      </c>
      <c r="H79" s="3">
        <v>0</v>
      </c>
      <c r="I79" s="3">
        <v>47.15</v>
      </c>
      <c r="J79" s="3">
        <v>11.79</v>
      </c>
    </row>
    <row r="80" spans="1:10" ht="12.75">
      <c r="A80" t="str">
        <f>"5155600"</f>
        <v>5155600</v>
      </c>
      <c r="B80" t="s">
        <v>55</v>
      </c>
      <c r="C80" s="1" t="str">
        <f t="shared" si="2"/>
        <v>13/01/01</v>
      </c>
      <c r="D80" s="3">
        <v>195.91</v>
      </c>
      <c r="E80" s="3">
        <v>95.83</v>
      </c>
      <c r="F80" s="3">
        <v>0</v>
      </c>
      <c r="G80" s="3">
        <v>0</v>
      </c>
      <c r="H80" s="3">
        <v>72.52</v>
      </c>
      <c r="I80" s="3">
        <v>0</v>
      </c>
      <c r="J80" s="3">
        <v>12.47</v>
      </c>
    </row>
    <row r="81" spans="1:10" ht="12.75">
      <c r="A81" t="str">
        <f>"5220601"</f>
        <v>5220601</v>
      </c>
      <c r="B81" t="s">
        <v>56</v>
      </c>
      <c r="C81" s="1" t="str">
        <f t="shared" si="2"/>
        <v>13/01/01</v>
      </c>
      <c r="D81" s="3">
        <v>182.57</v>
      </c>
      <c r="E81" s="3">
        <v>92.15</v>
      </c>
      <c r="F81" s="3">
        <v>0</v>
      </c>
      <c r="G81" s="3">
        <v>87.28</v>
      </c>
      <c r="H81" s="3">
        <v>0</v>
      </c>
      <c r="I81" s="3">
        <v>48.02</v>
      </c>
      <c r="J81" s="3">
        <v>12</v>
      </c>
    </row>
    <row r="82" spans="1:10" ht="12.75">
      <c r="A82" t="str">
        <f>"5324600"</f>
        <v>5324600</v>
      </c>
      <c r="B82" t="s">
        <v>57</v>
      </c>
      <c r="C82" s="1" t="str">
        <f t="shared" si="2"/>
        <v>13/01/01</v>
      </c>
      <c r="D82" s="3">
        <v>183.49</v>
      </c>
      <c r="E82" s="3">
        <v>107.21</v>
      </c>
      <c r="F82" s="3">
        <v>97.84</v>
      </c>
      <c r="G82" s="3">
        <v>107.98</v>
      </c>
      <c r="H82" s="3">
        <v>0</v>
      </c>
      <c r="I82" s="3">
        <v>43.45</v>
      </c>
      <c r="J82" s="3">
        <v>10.87</v>
      </c>
    </row>
    <row r="83" spans="1:10" ht="12.75">
      <c r="A83" t="str">
        <f>"5401600"</f>
        <v>5401600</v>
      </c>
      <c r="B83" t="s">
        <v>58</v>
      </c>
      <c r="C83" s="1" t="str">
        <f t="shared" si="2"/>
        <v>13/01/01</v>
      </c>
      <c r="D83" s="3">
        <v>177.56</v>
      </c>
      <c r="E83" s="3">
        <v>103.74</v>
      </c>
      <c r="F83" s="3">
        <v>94.67</v>
      </c>
      <c r="G83" s="3">
        <v>100.54</v>
      </c>
      <c r="H83" s="3">
        <v>0</v>
      </c>
      <c r="I83" s="3">
        <v>35.62</v>
      </c>
      <c r="J83" s="3">
        <v>8.91</v>
      </c>
    </row>
    <row r="84" spans="1:10" ht="12.75">
      <c r="A84" t="str">
        <f>"0301601"</f>
        <v>0301601</v>
      </c>
      <c r="B84" t="s">
        <v>1</v>
      </c>
      <c r="C84" s="1" t="str">
        <f t="shared" si="2"/>
        <v>13/01/01</v>
      </c>
      <c r="D84" s="3">
        <v>147.53</v>
      </c>
      <c r="E84" s="3">
        <v>128.07</v>
      </c>
      <c r="F84" s="3">
        <v>137.85</v>
      </c>
      <c r="G84" s="3">
        <v>128.18</v>
      </c>
      <c r="H84" s="3">
        <v>0</v>
      </c>
      <c r="I84" s="3">
        <v>29.93</v>
      </c>
      <c r="J84" s="3">
        <v>7.48</v>
      </c>
    </row>
    <row r="85" spans="1:10" ht="12.75">
      <c r="A85" t="str">
        <f>"5501600"</f>
        <v>5501600</v>
      </c>
      <c r="B85" t="s">
        <v>60</v>
      </c>
      <c r="C85" s="1" t="str">
        <f t="shared" si="2"/>
        <v>13/01/01</v>
      </c>
      <c r="D85" s="3">
        <v>106</v>
      </c>
      <c r="E85" s="3">
        <v>0</v>
      </c>
      <c r="F85" s="3">
        <v>0</v>
      </c>
      <c r="G85" s="3">
        <v>0</v>
      </c>
      <c r="H85" s="3">
        <v>80.01</v>
      </c>
      <c r="I85" s="3">
        <v>0</v>
      </c>
      <c r="J85" s="3">
        <v>7.13</v>
      </c>
    </row>
    <row r="86" spans="1:10" ht="12.75">
      <c r="A86" t="str">
        <f>"5501602"</f>
        <v>5501602</v>
      </c>
      <c r="B86" t="s">
        <v>61</v>
      </c>
      <c r="C86" s="1" t="str">
        <f t="shared" si="2"/>
        <v>13/01/01</v>
      </c>
      <c r="D86" s="3">
        <v>136.85</v>
      </c>
      <c r="E86" s="3">
        <v>126.98</v>
      </c>
      <c r="F86" s="3">
        <v>117.36</v>
      </c>
      <c r="G86" s="3">
        <v>113.2</v>
      </c>
      <c r="H86" s="3">
        <v>0</v>
      </c>
      <c r="I86" s="3">
        <v>24.13</v>
      </c>
      <c r="J86" s="3">
        <v>6.03</v>
      </c>
    </row>
    <row r="87" spans="1:10" ht="12.75">
      <c r="A87" t="str">
        <f>"7002648"</f>
        <v>7002648</v>
      </c>
      <c r="B87" t="s">
        <v>85</v>
      </c>
      <c r="C87" s="1" t="str">
        <f t="shared" si="2"/>
        <v>13/01/01</v>
      </c>
      <c r="D87" s="3">
        <v>110.46</v>
      </c>
      <c r="E87" s="3">
        <v>104.87</v>
      </c>
      <c r="F87" s="3">
        <v>101.8</v>
      </c>
      <c r="G87" s="3">
        <v>102.58</v>
      </c>
      <c r="H87" s="3">
        <v>0</v>
      </c>
      <c r="I87" s="3">
        <v>17.48</v>
      </c>
      <c r="J87" s="3">
        <v>4.37</v>
      </c>
    </row>
    <row r="88" spans="1:10" ht="12.75">
      <c r="A88" t="str">
        <f>"5902606"</f>
        <v>5902606</v>
      </c>
      <c r="B88" t="s">
        <v>65</v>
      </c>
      <c r="C88" s="1" t="str">
        <f t="shared" si="2"/>
        <v>13/01/01</v>
      </c>
      <c r="D88" s="3">
        <v>187.16</v>
      </c>
      <c r="E88" s="3">
        <v>114.06</v>
      </c>
      <c r="F88" s="3">
        <v>122.56</v>
      </c>
      <c r="G88" s="3">
        <v>116.47</v>
      </c>
      <c r="H88" s="3">
        <v>0</v>
      </c>
      <c r="I88" s="3">
        <v>24.46</v>
      </c>
      <c r="J88" s="3">
        <v>6.12</v>
      </c>
    </row>
    <row r="89" spans="1:10" ht="12.75">
      <c r="A89" t="str">
        <f>"2701602"</f>
        <v>2701602</v>
      </c>
      <c r="B89" t="s">
        <v>27</v>
      </c>
      <c r="C89" s="1" t="str">
        <f t="shared" si="2"/>
        <v>13/01/01</v>
      </c>
      <c r="D89" s="3">
        <v>147.25</v>
      </c>
      <c r="E89" s="3">
        <v>114.81</v>
      </c>
      <c r="F89" s="3">
        <v>123.15</v>
      </c>
      <c r="G89" s="3">
        <v>99.97</v>
      </c>
      <c r="H89" s="3">
        <v>0</v>
      </c>
      <c r="I89" s="3">
        <v>28.88</v>
      </c>
      <c r="J89" s="3">
        <v>7.23</v>
      </c>
    </row>
    <row r="90" spans="1:10" ht="12.75">
      <c r="A90" t="str">
        <f>"4601600"</f>
        <v>4601600</v>
      </c>
      <c r="B90" t="s">
        <v>50</v>
      </c>
      <c r="C90" s="1" t="str">
        <f t="shared" si="2"/>
        <v>13/01/01</v>
      </c>
      <c r="D90" s="3">
        <v>142.91</v>
      </c>
      <c r="E90" s="3">
        <v>125.44</v>
      </c>
      <c r="F90" s="3">
        <v>99.61</v>
      </c>
      <c r="G90" s="3">
        <v>125.95</v>
      </c>
      <c r="H90" s="3">
        <v>0</v>
      </c>
      <c r="I90" s="3">
        <v>24.96</v>
      </c>
      <c r="J90" s="3">
        <v>6.24</v>
      </c>
    </row>
    <row r="91" spans="1:10" ht="12.75">
      <c r="A91" t="str">
        <f>"3301602"</f>
        <v>3301602</v>
      </c>
      <c r="B91" t="s">
        <v>36</v>
      </c>
      <c r="C91" s="1" t="str">
        <f t="shared" si="2"/>
        <v>13/01/01</v>
      </c>
      <c r="D91" s="3">
        <v>151.22</v>
      </c>
      <c r="E91" s="3">
        <v>134.63</v>
      </c>
      <c r="F91" s="3">
        <v>156.64</v>
      </c>
      <c r="G91" s="3">
        <v>134.74</v>
      </c>
      <c r="H91" s="3">
        <v>0</v>
      </c>
      <c r="I91" s="3">
        <v>24.05</v>
      </c>
      <c r="J91" s="3">
        <v>6.01</v>
      </c>
    </row>
    <row r="92" spans="1:10" ht="12.75">
      <c r="A92" t="str">
        <f>"7001600"</f>
        <v>7001600</v>
      </c>
      <c r="B92" t="s">
        <v>75</v>
      </c>
      <c r="C92" s="1" t="str">
        <f t="shared" si="2"/>
        <v>13/01/01</v>
      </c>
      <c r="D92" s="3">
        <v>122.38</v>
      </c>
      <c r="E92" s="3">
        <v>126.66</v>
      </c>
      <c r="F92" s="3">
        <v>131.81</v>
      </c>
      <c r="G92" s="3">
        <v>154.76</v>
      </c>
      <c r="H92" s="3">
        <v>0</v>
      </c>
      <c r="I92" s="3">
        <v>18.23</v>
      </c>
      <c r="J92" s="3">
        <v>4.56</v>
      </c>
    </row>
    <row r="93" spans="1:10" ht="12.75">
      <c r="A93" t="str">
        <f>"5125600"</f>
        <v>5125600</v>
      </c>
      <c r="B93" t="s">
        <v>54</v>
      </c>
      <c r="C93" s="1" t="str">
        <f t="shared" si="2"/>
        <v>13/01/01</v>
      </c>
      <c r="D93" s="3">
        <v>169.04</v>
      </c>
      <c r="E93" s="3">
        <v>151.19</v>
      </c>
      <c r="F93" s="3">
        <v>112.89</v>
      </c>
      <c r="G93" s="3">
        <v>120.13</v>
      </c>
      <c r="H93" s="3">
        <v>0</v>
      </c>
      <c r="I93" s="3">
        <v>25.71</v>
      </c>
      <c r="J93" s="3">
        <v>6.43</v>
      </c>
    </row>
    <row r="94" spans="1:10" ht="12.75">
      <c r="A94" t="str">
        <f>"7004600"</f>
        <v>7004600</v>
      </c>
      <c r="B94" t="s">
        <v>91</v>
      </c>
      <c r="C94" s="1" t="str">
        <f t="shared" si="2"/>
        <v>13/01/01</v>
      </c>
      <c r="D94" s="3">
        <v>99.76</v>
      </c>
      <c r="E94" s="3">
        <v>80.61</v>
      </c>
      <c r="F94" s="3">
        <v>95.54</v>
      </c>
      <c r="G94" s="3">
        <v>85.93</v>
      </c>
      <c r="H94" s="3">
        <v>0</v>
      </c>
      <c r="I94" s="3">
        <v>16.88</v>
      </c>
      <c r="J94" s="3">
        <v>4.22</v>
      </c>
    </row>
    <row r="95" spans="1:10" ht="12.75">
      <c r="A95" t="str">
        <f>"0101601"</f>
        <v>0101601</v>
      </c>
      <c r="B95" t="s">
        <v>0</v>
      </c>
      <c r="C95" s="1" t="str">
        <f t="shared" si="2"/>
        <v>13/01/01</v>
      </c>
      <c r="D95" s="3">
        <v>170.61</v>
      </c>
      <c r="E95" s="3">
        <v>120</v>
      </c>
      <c r="F95" s="3">
        <v>166.09</v>
      </c>
      <c r="G95" s="3">
        <v>104.27</v>
      </c>
      <c r="H95" s="3">
        <v>0</v>
      </c>
      <c r="I95" s="3">
        <v>34.61</v>
      </c>
      <c r="J95" s="3">
        <v>8.66</v>
      </c>
    </row>
    <row r="96" spans="1:10" ht="12.75">
      <c r="A96" t="str">
        <f>"5920600"</f>
        <v>5920600</v>
      </c>
      <c r="B96" t="s">
        <v>69</v>
      </c>
      <c r="C96" s="1" t="str">
        <f t="shared" si="2"/>
        <v>13/01/01</v>
      </c>
      <c r="D96" s="3">
        <v>175.17</v>
      </c>
      <c r="E96" s="3">
        <v>119.97</v>
      </c>
      <c r="F96" s="3">
        <v>102.22</v>
      </c>
      <c r="G96" s="3">
        <v>102.66</v>
      </c>
      <c r="H96" s="3">
        <v>0</v>
      </c>
      <c r="I96" s="3">
        <v>20.4</v>
      </c>
      <c r="J96" s="3">
        <v>5.1</v>
      </c>
    </row>
    <row r="97" spans="1:10" ht="12.75">
      <c r="A97" t="str">
        <f>"2905600"</f>
        <v>2905600</v>
      </c>
      <c r="B97" t="s">
        <v>29</v>
      </c>
      <c r="C97" s="1" t="str">
        <f t="shared" si="2"/>
        <v>13/01/01</v>
      </c>
      <c r="D97" s="3">
        <v>191.74</v>
      </c>
      <c r="E97" s="3">
        <v>115.52</v>
      </c>
      <c r="F97" s="3">
        <v>107.89</v>
      </c>
      <c r="G97" s="3">
        <v>101.48</v>
      </c>
      <c r="H97" s="3">
        <v>0</v>
      </c>
      <c r="I97" s="3">
        <v>19.17</v>
      </c>
      <c r="J97" s="3">
        <v>4.79</v>
      </c>
    </row>
    <row r="98" spans="1:10" ht="12.75">
      <c r="A98" t="str">
        <f>"3202602"</f>
        <v>3202602</v>
      </c>
      <c r="B98" t="s">
        <v>34</v>
      </c>
      <c r="C98" s="1" t="str">
        <f t="shared" si="2"/>
        <v>13/01/01</v>
      </c>
      <c r="D98" s="3">
        <v>150.48</v>
      </c>
      <c r="E98" s="3">
        <v>107.62</v>
      </c>
      <c r="F98" s="3">
        <v>74.68</v>
      </c>
      <c r="G98" s="3">
        <v>135.13</v>
      </c>
      <c r="H98" s="3">
        <v>0</v>
      </c>
      <c r="I98" s="3">
        <v>34.07</v>
      </c>
      <c r="J98" s="3">
        <v>8.52</v>
      </c>
    </row>
    <row r="99" spans="1:10" ht="12.75">
      <c r="A99" t="str">
        <f>"1451601"</f>
        <v>1451601</v>
      </c>
      <c r="B99" t="s">
        <v>12</v>
      </c>
      <c r="C99" s="1" t="str">
        <f t="shared" si="2"/>
        <v>13/01/01</v>
      </c>
      <c r="D99" s="3">
        <v>166.34</v>
      </c>
      <c r="E99" s="3">
        <v>133.76</v>
      </c>
      <c r="F99" s="3">
        <v>164.57</v>
      </c>
      <c r="G99" s="3">
        <v>148.24</v>
      </c>
      <c r="H99" s="3">
        <v>0</v>
      </c>
      <c r="I99" s="3">
        <v>33.26</v>
      </c>
      <c r="J99" s="3">
        <v>8.31</v>
      </c>
    </row>
    <row r="100" spans="1:10" ht="12.75">
      <c r="A100" t="str">
        <f>"5401601"</f>
        <v>5401601</v>
      </c>
      <c r="B100" t="s">
        <v>59</v>
      </c>
      <c r="C100" s="1" t="str">
        <f t="shared" si="2"/>
        <v>13/01/01</v>
      </c>
      <c r="D100" s="3">
        <v>139.67</v>
      </c>
      <c r="E100" s="3">
        <v>106.56</v>
      </c>
      <c r="F100" s="3">
        <v>130.36</v>
      </c>
      <c r="G100" s="3">
        <v>128.15</v>
      </c>
      <c r="H100" s="3">
        <v>0</v>
      </c>
      <c r="I100" s="3">
        <v>26.1</v>
      </c>
      <c r="J100" s="3">
        <v>6.53</v>
      </c>
    </row>
    <row r="101" spans="1:10" ht="12.75">
      <c r="A101" t="str">
        <f>"7002655"</f>
        <v>7002655</v>
      </c>
      <c r="B101" t="s">
        <v>89</v>
      </c>
      <c r="C101" s="1" t="str">
        <f t="shared" si="2"/>
        <v>13/01/01</v>
      </c>
      <c r="D101" s="3">
        <v>128.15</v>
      </c>
      <c r="E101" s="3">
        <v>161.26</v>
      </c>
      <c r="F101" s="3">
        <v>151.9</v>
      </c>
      <c r="G101" s="3">
        <v>158.72</v>
      </c>
      <c r="H101" s="3">
        <v>0</v>
      </c>
      <c r="I101" s="3">
        <v>19.08</v>
      </c>
      <c r="J101" s="3">
        <v>4.77</v>
      </c>
    </row>
    <row r="102" spans="1:10" ht="12.75">
      <c r="A102" t="str">
        <f>"5620600"</f>
        <v>5620600</v>
      </c>
      <c r="B102" t="s">
        <v>62</v>
      </c>
      <c r="C102" s="1" t="str">
        <f t="shared" si="2"/>
        <v>13/01/01</v>
      </c>
      <c r="D102" s="3">
        <v>158.39</v>
      </c>
      <c r="E102" s="3">
        <v>79.99</v>
      </c>
      <c r="F102" s="3">
        <v>101.93</v>
      </c>
      <c r="G102" s="3">
        <v>81.17</v>
      </c>
      <c r="H102" s="3">
        <v>0</v>
      </c>
      <c r="I102" s="3">
        <v>36.47</v>
      </c>
      <c r="J102" s="3">
        <v>9.11</v>
      </c>
    </row>
    <row r="103" spans="1:10" ht="12.75">
      <c r="A103" t="str">
        <f>"5726600"</f>
        <v>5726600</v>
      </c>
      <c r="B103" t="s">
        <v>63</v>
      </c>
      <c r="C103" s="1" t="str">
        <f t="shared" si="2"/>
        <v>13/01/01</v>
      </c>
      <c r="D103" s="3">
        <v>171.84</v>
      </c>
      <c r="E103" s="3">
        <v>118.5</v>
      </c>
      <c r="F103" s="3">
        <v>78.45</v>
      </c>
      <c r="G103" s="3">
        <v>97.71</v>
      </c>
      <c r="H103" s="3">
        <v>0</v>
      </c>
      <c r="I103" s="3">
        <v>48.03</v>
      </c>
      <c r="J103" s="3">
        <v>12.01</v>
      </c>
    </row>
    <row r="104" spans="1:10" ht="12.75">
      <c r="A104" t="str">
        <f>"5823600"</f>
        <v>5823600</v>
      </c>
      <c r="B104" t="s">
        <v>64</v>
      </c>
      <c r="C104" s="1" t="str">
        <f t="shared" si="2"/>
        <v>13/01/01</v>
      </c>
      <c r="D104" s="3">
        <v>180.31</v>
      </c>
      <c r="E104" s="3">
        <v>115.4</v>
      </c>
      <c r="F104" s="3">
        <v>0</v>
      </c>
      <c r="G104" s="3">
        <v>115.97</v>
      </c>
      <c r="H104" s="3">
        <v>0</v>
      </c>
      <c r="I104" s="3">
        <v>36.23</v>
      </c>
      <c r="J104" s="3">
        <v>9.06</v>
      </c>
    </row>
    <row r="105" spans="1:10" ht="12.75">
      <c r="A105" t="str">
        <f>"6027600"</f>
        <v>6027600</v>
      </c>
      <c r="B105" t="s">
        <v>72</v>
      </c>
      <c r="C105" s="1" t="str">
        <f t="shared" si="2"/>
        <v>13/01/01</v>
      </c>
      <c r="D105" s="3">
        <v>183.65</v>
      </c>
      <c r="E105" s="3">
        <v>94.68</v>
      </c>
      <c r="F105" s="3">
        <v>109.8</v>
      </c>
      <c r="G105" s="3">
        <v>104.76</v>
      </c>
      <c r="H105" s="3">
        <v>0</v>
      </c>
      <c r="I105" s="3">
        <v>32.73</v>
      </c>
      <c r="J105" s="3">
        <v>8.19</v>
      </c>
    </row>
    <row r="106" spans="1:10" ht="12.75">
      <c r="A106" t="str">
        <f>"6120600"</f>
        <v>6120600</v>
      </c>
      <c r="B106" t="s">
        <v>73</v>
      </c>
      <c r="C106" s="1" t="str">
        <f t="shared" si="2"/>
        <v>13/01/01</v>
      </c>
      <c r="D106" s="3">
        <v>139.5</v>
      </c>
      <c r="E106" s="3">
        <v>97.36</v>
      </c>
      <c r="F106" s="3">
        <v>65.01</v>
      </c>
      <c r="G106" s="3">
        <v>99.51</v>
      </c>
      <c r="H106" s="3">
        <v>0</v>
      </c>
      <c r="I106" s="3">
        <v>44.64</v>
      </c>
      <c r="J106" s="3">
        <v>11.16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4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Kim Fraim</cp:lastModifiedBy>
  <cp:lastPrinted>2013-06-18T15:43:14Z</cp:lastPrinted>
  <dcterms:created xsi:type="dcterms:W3CDTF">2012-04-03T20:42:01Z</dcterms:created>
  <dcterms:modified xsi:type="dcterms:W3CDTF">2013-06-18T18:06:47Z</dcterms:modified>
  <cp:category/>
  <cp:version/>
  <cp:contentType/>
  <cp:contentStatus/>
</cp:coreProperties>
</file>