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315" activeTab="0"/>
  </bookViews>
  <sheets>
    <sheet name="Rates" sheetId="1" r:id="rId1"/>
  </sheets>
  <definedNames>
    <definedName name="_xlnm.Print_Area" localSheetId="0">'Rates'!$A$5:$J$84</definedName>
  </definedNames>
  <calcPr fullCalcOnLoad="1"/>
</workbook>
</file>

<file path=xl/sharedStrings.xml><?xml version="1.0" encoding="utf-8"?>
<sst xmlns="http://schemas.openxmlformats.org/spreadsheetml/2006/main" count="86" uniqueCount="82">
  <si>
    <t>VNA OF ALBANY &amp; SARATOGA</t>
  </si>
  <si>
    <t>TWIN TIER HOME HEALTH INC</t>
  </si>
  <si>
    <t>GENTIVA</t>
  </si>
  <si>
    <t>CATTARAUGUS COUNTY DOH HHA</t>
  </si>
  <si>
    <t>CHEMUNG DEPT HOME HLTH CO</t>
  </si>
  <si>
    <t>COLUMBIA CY DEPT OF HEALTH</t>
  </si>
  <si>
    <t>HUDSON VALLEY HOME CARE INC</t>
  </si>
  <si>
    <t>SPS HOME CARE INC</t>
  </si>
  <si>
    <t>VNA OF WESTERN NY INC</t>
  </si>
  <si>
    <t>PEOPLE HOME HLTH SERV CERTI</t>
  </si>
  <si>
    <t>MCAULEY-SETON HOME CARE CORP.</t>
  </si>
  <si>
    <t>ESSEX COUNTY NURSING SERVICE</t>
  </si>
  <si>
    <t>FRANKLIN NURSING SERVICE CO</t>
  </si>
  <si>
    <t>COM HLTH CTR OF SMH &amp; NLH INC</t>
  </si>
  <si>
    <t>HAMILTON PUB HLTH NURS SVC CO</t>
  </si>
  <si>
    <t>JEFFERSON CTY PUB HLTH SERVIC</t>
  </si>
  <si>
    <t>LEWIS CNTY PUBLIC HLTH AGENCY</t>
  </si>
  <si>
    <t>LIVINGSTON CO DEP HLTH HHA</t>
  </si>
  <si>
    <t>GENESEE REGION HOME CARE ASSC</t>
  </si>
  <si>
    <t>VISIT NURSE SVC OF ROCHESTER</t>
  </si>
  <si>
    <t>L WOERNER INC DBA HCR</t>
  </si>
  <si>
    <t>VNA OF LONG ISLAND INC</t>
  </si>
  <si>
    <t>NURS SISTERS HM VISITING SVC</t>
  </si>
  <si>
    <t>ABLE HEALTH CARE SERV INC</t>
  </si>
  <si>
    <t>VNA OF UTICA &amp; ONEIDA CO INC</t>
  </si>
  <si>
    <t>HIRAM</t>
  </si>
  <si>
    <t>VISITING NURSE ASSOC CENTRAL</t>
  </si>
  <si>
    <t>ST CAMILLUS HOME CARE AGENCY</t>
  </si>
  <si>
    <t>CCH HOME CARE &amp; PALLIATIVE SERV</t>
  </si>
  <si>
    <t>FINGER LAKES VNS INC</t>
  </si>
  <si>
    <t>LITSON CERTIFIED CARE</t>
  </si>
  <si>
    <t>ORANGE CNTY DEPT OF HEALTH</t>
  </si>
  <si>
    <t>HOSPITALS HOME HEALTH CARE</t>
  </si>
  <si>
    <t>OSWEGO DEPT HLTH DIV OF NU CO</t>
  </si>
  <si>
    <t>AT HOME CARE INC</t>
  </si>
  <si>
    <t>EDDY VISITING NURSE ASSOCIATION</t>
  </si>
  <si>
    <t>HEALTH SERV NORTHERN NEW YORK</t>
  </si>
  <si>
    <t>SARATOGA PUBLIC HLTH NURSING</t>
  </si>
  <si>
    <t>VISITING NURS SVC ASSOC SCHTD</t>
  </si>
  <si>
    <t>LIVING RESOURCES HOME HEALTH</t>
  </si>
  <si>
    <t>VISITING NURSE SERVICE INC</t>
  </si>
  <si>
    <t>SUFFOLK DOH SVCS BUR PUB H CO</t>
  </si>
  <si>
    <t>SULLIVAN PUBLIC HLTH NSG CO</t>
  </si>
  <si>
    <t>VNS ITHACA &amp; TOMPKINS CO INC</t>
  </si>
  <si>
    <t>ULSTER HOME HEALTH SERV INC</t>
  </si>
  <si>
    <t>WARREN COUNTY HEALTH SERV</t>
  </si>
  <si>
    <t>WASHINGTON PUB HLTH NURSSV CO</t>
  </si>
  <si>
    <t>VISIT NUR SVC WESTCHEST</t>
  </si>
  <si>
    <t>PTS OF WESTCHESTER INC</t>
  </si>
  <si>
    <t>VNA OF HUDSON VALLEY</t>
  </si>
  <si>
    <t>LAWRENCE COMMUNITY HEALTH SERVICES</t>
  </si>
  <si>
    <t>ALPINE HOME HEALTH CARE</t>
  </si>
  <si>
    <t>PERSONAL TOUCH HOME AIDES NY</t>
  </si>
  <si>
    <t>AMERICARE CERTIFIED SS INC</t>
  </si>
  <si>
    <t>EMPIRE STATE HOME CARE SERVICES</t>
  </si>
  <si>
    <t>EXCELLENT HOME CARE SERVICES</t>
  </si>
  <si>
    <t>REVIVAL HOME HEALTH CARE INC</t>
  </si>
  <si>
    <t>GIRLING HEALTH CARE INC</t>
  </si>
  <si>
    <t>PRIME HOME HEALTH SERVICES, LLC</t>
  </si>
  <si>
    <t>SELFHELP SPECIAL FAM HC INC</t>
  </si>
  <si>
    <t>EXTENDED NURSING PERSONNEL CHHA</t>
  </si>
  <si>
    <t>VNS OF NY HOME CARE INC</t>
  </si>
  <si>
    <t>METROPOLITAN JEWISH HOME CARE</t>
  </si>
  <si>
    <t>VNA HEALTH CARE SERVICES INC</t>
  </si>
  <si>
    <t>New York State Department of Health</t>
  </si>
  <si>
    <t xml:space="preserve">OPCERT </t>
  </si>
  <si>
    <t>YY/MM/DD</t>
  </si>
  <si>
    <t>EXTRAORDINARY HOME CARE</t>
  </si>
  <si>
    <t>A&amp;T CERTIFIED HOME CARE</t>
  </si>
  <si>
    <t>LITTLE SISTERS OF ASSUM</t>
  </si>
  <si>
    <t>SHARED AIDE (QUARTER HOUR)</t>
  </si>
  <si>
    <t xml:space="preserve">PROVIDER  NAME </t>
  </si>
  <si>
    <t>L WOERNER INC CLINTON</t>
  </si>
  <si>
    <t>L WOERNER INC CORTLAND</t>
  </si>
  <si>
    <t>L WOERNER INC DELAWARE</t>
  </si>
  <si>
    <t>L WOERNER INC MADISON</t>
  </si>
  <si>
    <t>L WOERNER INC SCHOHARIE</t>
  </si>
  <si>
    <t>WARTBURG HOME CARE</t>
  </si>
  <si>
    <t>NEW YORK CONGREGATIONAL CHHA</t>
  </si>
  <si>
    <t>VILLAGE CARE HHCP</t>
  </si>
  <si>
    <t>Bureau of Long Term Care Rate Setting</t>
  </si>
  <si>
    <t>Certified Home Health Agencies:  1/1/2015 Rates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</si>
</sst>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43" fontId="0" fillId="0" borderId="0" xfId="42" applyFont="1" applyFill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9.140625" style="1" customWidth="1"/>
    <col min="2" max="2" width="40.7109375" style="1" bestFit="1" customWidth="1"/>
    <col min="3" max="3" width="11.7109375" style="5" customWidth="1"/>
    <col min="4" max="5" width="10.7109375" style="1" customWidth="1"/>
    <col min="6" max="6" width="11.7109375" style="1" customWidth="1"/>
    <col min="7" max="7" width="15.7109375" style="1" customWidth="1"/>
    <col min="8" max="8" width="11.7109375" style="1" customWidth="1"/>
    <col min="9" max="10" width="12.7109375" style="1" customWidth="1"/>
    <col min="11" max="16384" width="9.140625" style="1" customWidth="1"/>
  </cols>
  <sheetData>
    <row r="1" spans="1:10" ht="15">
      <c r="A1" s="8" t="s">
        <v>64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 t="s">
        <v>80</v>
      </c>
      <c r="B2" s="8"/>
      <c r="C2" s="8"/>
      <c r="D2" s="8"/>
      <c r="E2" s="8"/>
      <c r="F2" s="8"/>
      <c r="G2" s="8"/>
      <c r="H2" s="8"/>
      <c r="I2" s="8"/>
      <c r="J2" s="8"/>
    </row>
    <row r="3" spans="1:10" ht="15">
      <c r="A3" s="8" t="s">
        <v>81</v>
      </c>
      <c r="B3" s="8"/>
      <c r="C3" s="8"/>
      <c r="D3" s="8"/>
      <c r="E3" s="8"/>
      <c r="F3" s="8"/>
      <c r="G3" s="8"/>
      <c r="H3" s="8"/>
      <c r="I3" s="8"/>
      <c r="J3" s="8"/>
    </row>
    <row r="5" spans="1:10" ht="60">
      <c r="A5" s="2" t="s">
        <v>65</v>
      </c>
      <c r="B5" s="2" t="s">
        <v>71</v>
      </c>
      <c r="C5" s="2" t="s">
        <v>66</v>
      </c>
      <c r="D5" s="2" t="str">
        <f>"NURSING RATE"</f>
        <v>NURSING RATE</v>
      </c>
      <c r="E5" s="2" t="str">
        <f>"PHYSICAL THERAPY RATE"</f>
        <v>PHYSICAL THERAPY RATE</v>
      </c>
      <c r="F5" s="2" t="str">
        <f>"SPEECH PATHOLOGY RATE"</f>
        <v>SPEECH PATHOLOGY RATE</v>
      </c>
      <c r="G5" s="2" t="str">
        <f>"OCCUPATIONAL THERAPY RATE"</f>
        <v>OCCUPATIONAL THERAPY RATE</v>
      </c>
      <c r="H5" s="2" t="str">
        <f>"HOME HEALTH AIDE VISIT RATE"</f>
        <v>HOME HEALTH AIDE VISIT RATE</v>
      </c>
      <c r="I5" s="2" t="str">
        <f>"HOME HEALTH AIDE HOURLY RATE"</f>
        <v>HOME HEALTH AIDE HOURLY RATE</v>
      </c>
      <c r="J5" s="3" t="s">
        <v>70</v>
      </c>
    </row>
    <row r="6" spans="1:14" ht="12.75">
      <c r="A6" s="1" t="str">
        <f>"4350600"</f>
        <v>4350600</v>
      </c>
      <c r="B6" s="1" t="s">
        <v>68</v>
      </c>
      <c r="C6" s="5" t="str">
        <f aca="true" t="shared" si="0" ref="C6:C37">"15/01/01"</f>
        <v>15/01/01</v>
      </c>
      <c r="D6" s="4">
        <v>135.08</v>
      </c>
      <c r="E6" s="4">
        <v>137.23</v>
      </c>
      <c r="F6" s="4">
        <v>144.52</v>
      </c>
      <c r="G6" s="4">
        <v>133.9</v>
      </c>
      <c r="H6" s="4">
        <v>0</v>
      </c>
      <c r="I6" s="4">
        <v>23.82</v>
      </c>
      <c r="J6" s="7">
        <v>5.96</v>
      </c>
      <c r="N6" s="6"/>
    </row>
    <row r="7" spans="1:14" ht="12.75">
      <c r="A7" s="1" t="str">
        <f>"2950601"</f>
        <v>2950601</v>
      </c>
      <c r="B7" s="1" t="s">
        <v>23</v>
      </c>
      <c r="C7" s="5" t="str">
        <f t="shared" si="0"/>
        <v>15/01/01</v>
      </c>
      <c r="D7" s="4">
        <v>125.09</v>
      </c>
      <c r="E7" s="4">
        <v>101.81</v>
      </c>
      <c r="F7" s="4">
        <v>105.03</v>
      </c>
      <c r="G7" s="4">
        <v>93.09</v>
      </c>
      <c r="H7" s="4">
        <v>0</v>
      </c>
      <c r="I7" s="4">
        <v>20.93</v>
      </c>
      <c r="J7" s="7">
        <v>5.23</v>
      </c>
      <c r="N7" s="6"/>
    </row>
    <row r="8" spans="1:14" ht="12.75">
      <c r="A8" s="1" t="str">
        <f>"7000609"</f>
        <v>7000609</v>
      </c>
      <c r="B8" s="1" t="s">
        <v>51</v>
      </c>
      <c r="C8" s="5" t="str">
        <f t="shared" si="0"/>
        <v>15/01/01</v>
      </c>
      <c r="D8" s="4">
        <v>149.92</v>
      </c>
      <c r="E8" s="4">
        <v>128.82</v>
      </c>
      <c r="F8" s="4">
        <v>157.19</v>
      </c>
      <c r="G8" s="4">
        <v>153.89</v>
      </c>
      <c r="H8" s="4">
        <v>0</v>
      </c>
      <c r="I8" s="4">
        <v>20.95</v>
      </c>
      <c r="J8" s="7">
        <v>5.24</v>
      </c>
      <c r="N8" s="6"/>
    </row>
    <row r="9" spans="1:14" ht="12.75">
      <c r="A9" s="1" t="str">
        <f>"7001627"</f>
        <v>7001627</v>
      </c>
      <c r="B9" s="1" t="s">
        <v>53</v>
      </c>
      <c r="C9" s="5" t="str">
        <f t="shared" si="0"/>
        <v>15/01/01</v>
      </c>
      <c r="D9" s="4">
        <v>120.7</v>
      </c>
      <c r="E9" s="4">
        <v>126.33</v>
      </c>
      <c r="F9" s="4">
        <v>114.05</v>
      </c>
      <c r="G9" s="4">
        <v>114.05</v>
      </c>
      <c r="H9" s="4">
        <v>0</v>
      </c>
      <c r="I9" s="4">
        <v>20.95</v>
      </c>
      <c r="J9" s="7">
        <v>5.24</v>
      </c>
      <c r="N9" s="6"/>
    </row>
    <row r="10" spans="1:14" ht="12.75">
      <c r="A10" s="1" t="str">
        <f>"3824601"</f>
        <v>3824601</v>
      </c>
      <c r="B10" s="1" t="s">
        <v>34</v>
      </c>
      <c r="C10" s="5" t="str">
        <f t="shared" si="0"/>
        <v>15/01/01</v>
      </c>
      <c r="D10" s="4">
        <v>131.53</v>
      </c>
      <c r="E10" s="4">
        <v>124.52</v>
      </c>
      <c r="F10" s="4">
        <v>144.19</v>
      </c>
      <c r="G10" s="4">
        <v>144.19</v>
      </c>
      <c r="H10" s="4">
        <v>0</v>
      </c>
      <c r="I10" s="4">
        <v>0</v>
      </c>
      <c r="J10" s="7">
        <v>0</v>
      </c>
      <c r="N10" s="6"/>
    </row>
    <row r="11" spans="1:14" ht="12.75">
      <c r="A11" s="1" t="str">
        <f>"0401600"</f>
        <v>0401600</v>
      </c>
      <c r="B11" s="1" t="s">
        <v>3</v>
      </c>
      <c r="C11" s="5" t="str">
        <f t="shared" si="0"/>
        <v>15/01/01</v>
      </c>
      <c r="D11" s="4">
        <v>135.6</v>
      </c>
      <c r="E11" s="4">
        <v>105.91</v>
      </c>
      <c r="F11" s="4">
        <v>106.55</v>
      </c>
      <c r="G11" s="4">
        <v>107.16</v>
      </c>
      <c r="H11" s="4">
        <v>0</v>
      </c>
      <c r="I11" s="4">
        <v>29.57</v>
      </c>
      <c r="J11" s="7">
        <v>7.4</v>
      </c>
      <c r="N11" s="6"/>
    </row>
    <row r="12" spans="1:14" ht="12.75">
      <c r="A12" s="1" t="str">
        <f>"3301606"</f>
        <v>3301606</v>
      </c>
      <c r="B12" s="1" t="s">
        <v>28</v>
      </c>
      <c r="C12" s="5" t="str">
        <f t="shared" si="0"/>
        <v>15/01/01</v>
      </c>
      <c r="D12" s="4">
        <v>119.16</v>
      </c>
      <c r="E12" s="4">
        <v>138.78</v>
      </c>
      <c r="F12" s="4">
        <v>138.97</v>
      </c>
      <c r="G12" s="4">
        <v>152.51</v>
      </c>
      <c r="H12" s="4">
        <v>0</v>
      </c>
      <c r="I12" s="4">
        <v>23.96</v>
      </c>
      <c r="J12" s="7">
        <v>5.99</v>
      </c>
      <c r="N12" s="6"/>
    </row>
    <row r="13" spans="1:14" ht="12.75">
      <c r="A13" s="1" t="str">
        <f>"0701600"</f>
        <v>0701600</v>
      </c>
      <c r="B13" s="1" t="s">
        <v>4</v>
      </c>
      <c r="C13" s="5" t="str">
        <f t="shared" si="0"/>
        <v>15/01/01</v>
      </c>
      <c r="D13" s="4">
        <v>151.5</v>
      </c>
      <c r="E13" s="4">
        <v>136.48</v>
      </c>
      <c r="F13" s="4">
        <v>126.86</v>
      </c>
      <c r="G13" s="4">
        <v>119.6</v>
      </c>
      <c r="H13" s="4">
        <v>0</v>
      </c>
      <c r="I13" s="4">
        <v>26.25</v>
      </c>
      <c r="J13" s="7">
        <v>6.56</v>
      </c>
      <c r="N13" s="6"/>
    </row>
    <row r="14" spans="1:14" ht="12.75">
      <c r="A14" s="1" t="str">
        <f>"1001601"</f>
        <v>1001601</v>
      </c>
      <c r="B14" s="1" t="s">
        <v>5</v>
      </c>
      <c r="C14" s="5" t="str">
        <f t="shared" si="0"/>
        <v>15/01/01</v>
      </c>
      <c r="D14" s="4">
        <v>179.21</v>
      </c>
      <c r="E14" s="4">
        <v>113.65</v>
      </c>
      <c r="F14" s="4">
        <v>104.91</v>
      </c>
      <c r="G14" s="4">
        <v>82.57</v>
      </c>
      <c r="H14" s="4">
        <v>0</v>
      </c>
      <c r="I14" s="4">
        <v>52.45</v>
      </c>
      <c r="J14" s="7">
        <v>13.12</v>
      </c>
      <c r="N14" s="6"/>
    </row>
    <row r="15" spans="1:14" ht="12.75">
      <c r="A15" s="1" t="str">
        <f>"1758601"</f>
        <v>1758601</v>
      </c>
      <c r="B15" s="1" t="s">
        <v>13</v>
      </c>
      <c r="C15" s="5" t="str">
        <f t="shared" si="0"/>
        <v>15/01/01</v>
      </c>
      <c r="D15" s="4">
        <v>161.55</v>
      </c>
      <c r="E15" s="4">
        <v>131.55</v>
      </c>
      <c r="F15" s="4">
        <v>161.55</v>
      </c>
      <c r="G15" s="4">
        <v>144.51</v>
      </c>
      <c r="H15" s="4">
        <v>0</v>
      </c>
      <c r="I15" s="4">
        <v>36.74</v>
      </c>
      <c r="J15" s="7">
        <v>9.19</v>
      </c>
      <c r="N15" s="6"/>
    </row>
    <row r="16" spans="1:14" ht="12.75">
      <c r="A16" s="1" t="str">
        <f>"4102601"</f>
        <v>4102601</v>
      </c>
      <c r="B16" s="1" t="s">
        <v>35</v>
      </c>
      <c r="C16" s="5" t="str">
        <f t="shared" si="0"/>
        <v>15/01/01</v>
      </c>
      <c r="D16" s="4">
        <v>191.82</v>
      </c>
      <c r="E16" s="4">
        <v>139.28</v>
      </c>
      <c r="F16" s="4">
        <v>118.38</v>
      </c>
      <c r="G16" s="4">
        <v>133.61</v>
      </c>
      <c r="H16" s="4">
        <v>0</v>
      </c>
      <c r="I16" s="4">
        <v>33.97</v>
      </c>
      <c r="J16" s="7">
        <v>8.49</v>
      </c>
      <c r="N16" s="6"/>
    </row>
    <row r="17" spans="1:14" ht="12.75">
      <c r="A17" s="1" t="str">
        <f>"7001633"</f>
        <v>7001633</v>
      </c>
      <c r="B17" s="1" t="s">
        <v>54</v>
      </c>
      <c r="C17" s="5" t="str">
        <f t="shared" si="0"/>
        <v>15/01/01</v>
      </c>
      <c r="D17" s="4">
        <v>146.5</v>
      </c>
      <c r="E17" s="4">
        <v>114.45</v>
      </c>
      <c r="F17" s="4">
        <v>125.67</v>
      </c>
      <c r="G17" s="4">
        <v>110.09</v>
      </c>
      <c r="H17" s="4">
        <v>0</v>
      </c>
      <c r="I17" s="4">
        <v>21.33</v>
      </c>
      <c r="J17" s="7">
        <v>5.33</v>
      </c>
      <c r="N17" s="6"/>
    </row>
    <row r="18" spans="1:14" ht="12.75">
      <c r="A18" s="1" t="str">
        <f>"1521600"</f>
        <v>1521600</v>
      </c>
      <c r="B18" s="1" t="s">
        <v>11</v>
      </c>
      <c r="C18" s="5" t="str">
        <f t="shared" si="0"/>
        <v>15/01/01</v>
      </c>
      <c r="D18" s="4">
        <v>196.99</v>
      </c>
      <c r="E18" s="4">
        <v>116.55</v>
      </c>
      <c r="F18" s="4">
        <v>107.99</v>
      </c>
      <c r="G18" s="4">
        <v>109.6</v>
      </c>
      <c r="H18" s="4">
        <v>0</v>
      </c>
      <c r="I18" s="4">
        <v>53.29</v>
      </c>
      <c r="J18" s="7">
        <v>13.32</v>
      </c>
      <c r="N18" s="6"/>
    </row>
    <row r="19" spans="1:14" ht="12.75">
      <c r="A19" s="1" t="str">
        <f>"7001634"</f>
        <v>7001634</v>
      </c>
      <c r="B19" s="1" t="s">
        <v>55</v>
      </c>
      <c r="C19" s="5" t="str">
        <f t="shared" si="0"/>
        <v>15/01/01</v>
      </c>
      <c r="D19" s="4">
        <v>167.77</v>
      </c>
      <c r="E19" s="4">
        <v>124.77</v>
      </c>
      <c r="F19" s="4">
        <v>84.97</v>
      </c>
      <c r="G19" s="4">
        <v>104.41</v>
      </c>
      <c r="H19" s="4">
        <v>0</v>
      </c>
      <c r="I19" s="4">
        <v>20.95</v>
      </c>
      <c r="J19" s="7">
        <v>5.24</v>
      </c>
      <c r="N19" s="6"/>
    </row>
    <row r="20" spans="1:14" ht="12.75">
      <c r="A20" s="1" t="str">
        <f>"7002653"</f>
        <v>7002653</v>
      </c>
      <c r="B20" s="1" t="s">
        <v>60</v>
      </c>
      <c r="C20" s="5" t="str">
        <f t="shared" si="0"/>
        <v>15/01/01</v>
      </c>
      <c r="D20" s="4">
        <v>113.55</v>
      </c>
      <c r="E20" s="4">
        <v>105.6</v>
      </c>
      <c r="F20" s="4">
        <v>105.45</v>
      </c>
      <c r="G20" s="4">
        <v>101.71</v>
      </c>
      <c r="H20" s="4">
        <v>0</v>
      </c>
      <c r="I20" s="4">
        <v>20.95</v>
      </c>
      <c r="J20" s="7">
        <v>5.24</v>
      </c>
      <c r="N20" s="6"/>
    </row>
    <row r="21" spans="1:14" ht="12.75">
      <c r="A21" s="1" t="str">
        <f>"2912601"</f>
        <v>2912601</v>
      </c>
      <c r="B21" s="1" t="s">
        <v>67</v>
      </c>
      <c r="C21" s="5" t="str">
        <f t="shared" si="0"/>
        <v>15/01/01</v>
      </c>
      <c r="D21" s="4">
        <v>222.4</v>
      </c>
      <c r="E21" s="4">
        <v>123.33</v>
      </c>
      <c r="F21" s="4">
        <v>145.7</v>
      </c>
      <c r="G21" s="4">
        <v>126.58</v>
      </c>
      <c r="H21" s="4">
        <v>0</v>
      </c>
      <c r="I21" s="4">
        <v>23.66</v>
      </c>
      <c r="J21" s="7">
        <v>5.91</v>
      </c>
      <c r="N21" s="6"/>
    </row>
    <row r="22" spans="1:14" ht="12.75">
      <c r="A22" s="1" t="str">
        <f>"3402601"</f>
        <v>3402601</v>
      </c>
      <c r="B22" s="1" t="s">
        <v>29</v>
      </c>
      <c r="C22" s="5" t="str">
        <f t="shared" si="0"/>
        <v>15/01/01</v>
      </c>
      <c r="D22" s="4">
        <v>152.78</v>
      </c>
      <c r="E22" s="4">
        <v>107.99</v>
      </c>
      <c r="F22" s="4">
        <v>149.94</v>
      </c>
      <c r="G22" s="4">
        <v>114.82</v>
      </c>
      <c r="H22" s="4">
        <v>0</v>
      </c>
      <c r="I22" s="4">
        <v>34.63</v>
      </c>
      <c r="J22" s="7">
        <v>8.66</v>
      </c>
      <c r="N22" s="6"/>
    </row>
    <row r="23" spans="1:14" ht="12.75">
      <c r="A23" s="1" t="str">
        <f>"1624600"</f>
        <v>1624600</v>
      </c>
      <c r="B23" s="1" t="s">
        <v>12</v>
      </c>
      <c r="C23" s="5" t="str">
        <f t="shared" si="0"/>
        <v>15/01/01</v>
      </c>
      <c r="D23" s="4">
        <v>240.48</v>
      </c>
      <c r="E23" s="4">
        <v>107.78</v>
      </c>
      <c r="F23" s="4">
        <v>107.16</v>
      </c>
      <c r="G23" s="4">
        <v>124.52</v>
      </c>
      <c r="H23" s="4">
        <v>0</v>
      </c>
      <c r="I23" s="4">
        <v>38.2</v>
      </c>
      <c r="J23" s="7">
        <v>9.55</v>
      </c>
      <c r="N23" s="6"/>
    </row>
    <row r="24" spans="1:14" ht="12.75">
      <c r="A24" s="1" t="str">
        <f>"2701600"</f>
        <v>2701600</v>
      </c>
      <c r="B24" s="1" t="s">
        <v>18</v>
      </c>
      <c r="C24" s="5" t="str">
        <f t="shared" si="0"/>
        <v>15/01/01</v>
      </c>
      <c r="D24" s="4">
        <v>176.07</v>
      </c>
      <c r="E24" s="4">
        <v>157.08</v>
      </c>
      <c r="F24" s="4">
        <v>179.18</v>
      </c>
      <c r="G24" s="4">
        <v>163.57</v>
      </c>
      <c r="H24" s="4">
        <v>0</v>
      </c>
      <c r="I24" s="4">
        <v>28.73</v>
      </c>
      <c r="J24" s="7">
        <v>7.18</v>
      </c>
      <c r="N24" s="6"/>
    </row>
    <row r="25" spans="1:14" ht="12.75">
      <c r="A25" s="1" t="str">
        <f>"0752601"</f>
        <v>0752601</v>
      </c>
      <c r="B25" s="1" t="s">
        <v>2</v>
      </c>
      <c r="C25" s="5" t="str">
        <f t="shared" si="0"/>
        <v>15/01/01</v>
      </c>
      <c r="D25" s="4">
        <v>117.83</v>
      </c>
      <c r="E25" s="4">
        <v>134.89</v>
      </c>
      <c r="F25" s="4">
        <v>128.57</v>
      </c>
      <c r="G25" s="4">
        <v>140.28</v>
      </c>
      <c r="H25" s="4">
        <v>0</v>
      </c>
      <c r="I25" s="4">
        <v>32.08</v>
      </c>
      <c r="J25" s="7">
        <v>8.02</v>
      </c>
      <c r="N25" s="6"/>
    </row>
    <row r="26" spans="1:14" ht="12.75">
      <c r="A26" s="1" t="str">
        <f>"2801600"</f>
        <v>2801600</v>
      </c>
      <c r="B26" s="1" t="s">
        <v>2</v>
      </c>
      <c r="C26" s="5" t="str">
        <f t="shared" si="0"/>
        <v>15/01/01</v>
      </c>
      <c r="D26" s="4">
        <v>108.12</v>
      </c>
      <c r="E26" s="4">
        <v>139.96</v>
      </c>
      <c r="F26" s="4">
        <v>165.7</v>
      </c>
      <c r="G26" s="4">
        <v>138.78</v>
      </c>
      <c r="H26" s="4">
        <v>0</v>
      </c>
      <c r="I26" s="4">
        <v>28.92</v>
      </c>
      <c r="J26" s="7">
        <v>7.23</v>
      </c>
      <c r="N26" s="6"/>
    </row>
    <row r="27" spans="1:14" ht="12.75">
      <c r="A27" s="1" t="str">
        <f>"2910601"</f>
        <v>2910601</v>
      </c>
      <c r="B27" s="1" t="s">
        <v>2</v>
      </c>
      <c r="C27" s="5" t="str">
        <f t="shared" si="0"/>
        <v>15/01/01</v>
      </c>
      <c r="D27" s="4">
        <v>128.43</v>
      </c>
      <c r="E27" s="4">
        <v>130.86</v>
      </c>
      <c r="F27" s="4">
        <v>131.62</v>
      </c>
      <c r="G27" s="4">
        <v>129.69</v>
      </c>
      <c r="H27" s="4">
        <v>0</v>
      </c>
      <c r="I27" s="4">
        <v>23.07</v>
      </c>
      <c r="J27" s="7">
        <v>5.77</v>
      </c>
      <c r="N27" s="6"/>
    </row>
    <row r="28" spans="1:14" ht="12.75">
      <c r="A28" s="1" t="str">
        <f>"3301605"</f>
        <v>3301605</v>
      </c>
      <c r="B28" s="1" t="s">
        <v>2</v>
      </c>
      <c r="C28" s="5" t="str">
        <f t="shared" si="0"/>
        <v>15/01/01</v>
      </c>
      <c r="D28" s="4">
        <v>107.5</v>
      </c>
      <c r="E28" s="4">
        <v>139.18</v>
      </c>
      <c r="F28" s="4">
        <v>171.87</v>
      </c>
      <c r="G28" s="4">
        <v>158.68</v>
      </c>
      <c r="H28" s="4">
        <v>0</v>
      </c>
      <c r="I28" s="4">
        <v>24.19</v>
      </c>
      <c r="J28" s="7">
        <v>6.05</v>
      </c>
      <c r="N28" s="6"/>
    </row>
    <row r="29" spans="1:14" ht="12.75">
      <c r="A29" s="1" t="str">
        <f>"5157600"</f>
        <v>5157600</v>
      </c>
      <c r="B29" s="1" t="s">
        <v>2</v>
      </c>
      <c r="C29" s="5" t="str">
        <f t="shared" si="0"/>
        <v>15/01/01</v>
      </c>
      <c r="D29" s="4">
        <v>126.1</v>
      </c>
      <c r="E29" s="4">
        <v>133.51</v>
      </c>
      <c r="F29" s="4">
        <v>141.67</v>
      </c>
      <c r="G29" s="4">
        <v>131.17</v>
      </c>
      <c r="H29" s="4">
        <v>0</v>
      </c>
      <c r="I29" s="4">
        <v>23.35</v>
      </c>
      <c r="J29" s="7">
        <v>5.84</v>
      </c>
      <c r="N29" s="6"/>
    </row>
    <row r="30" spans="1:14" ht="12.75">
      <c r="A30" s="1" t="str">
        <f>"7001636"</f>
        <v>7001636</v>
      </c>
      <c r="B30" s="1" t="s">
        <v>57</v>
      </c>
      <c r="C30" s="5" t="str">
        <f t="shared" si="0"/>
        <v>15/01/01</v>
      </c>
      <c r="D30" s="4">
        <v>121.41</v>
      </c>
      <c r="E30" s="4">
        <v>110.01</v>
      </c>
      <c r="F30" s="4">
        <v>107.04</v>
      </c>
      <c r="G30" s="4">
        <v>125.07</v>
      </c>
      <c r="H30" s="4">
        <v>0</v>
      </c>
      <c r="I30" s="4">
        <v>20.95</v>
      </c>
      <c r="J30" s="7">
        <v>5.24</v>
      </c>
      <c r="N30" s="6"/>
    </row>
    <row r="31" spans="1:14" ht="12.75">
      <c r="A31" s="1" t="str">
        <f>"2055601"</f>
        <v>2055601</v>
      </c>
      <c r="B31" s="1" t="s">
        <v>14</v>
      </c>
      <c r="C31" s="5" t="str">
        <f t="shared" si="0"/>
        <v>15/01/01</v>
      </c>
      <c r="D31" s="4">
        <v>174.26</v>
      </c>
      <c r="E31" s="4">
        <v>109.1</v>
      </c>
      <c r="F31" s="4">
        <v>101.1</v>
      </c>
      <c r="G31" s="4">
        <v>102.61</v>
      </c>
      <c r="H31" s="4">
        <v>0</v>
      </c>
      <c r="I31" s="4">
        <v>45.64</v>
      </c>
      <c r="J31" s="7">
        <v>11.41</v>
      </c>
      <c r="N31" s="6"/>
    </row>
    <row r="32" spans="1:14" ht="12.75">
      <c r="A32" s="1" t="str">
        <f>"4429601"</f>
        <v>4429601</v>
      </c>
      <c r="B32" s="1" t="s">
        <v>36</v>
      </c>
      <c r="C32" s="5" t="str">
        <f t="shared" si="0"/>
        <v>15/01/01</v>
      </c>
      <c r="D32" s="4">
        <v>90.06</v>
      </c>
      <c r="E32" s="4">
        <v>84.98</v>
      </c>
      <c r="F32" s="4">
        <v>137.55</v>
      </c>
      <c r="G32" s="4">
        <v>118.83</v>
      </c>
      <c r="H32" s="4">
        <v>0</v>
      </c>
      <c r="I32" s="4">
        <v>23.21</v>
      </c>
      <c r="J32" s="7">
        <v>5.8</v>
      </c>
      <c r="N32" s="6"/>
    </row>
    <row r="33" spans="1:14" ht="12.75">
      <c r="A33" s="1" t="str">
        <f>"3202606"</f>
        <v>3202606</v>
      </c>
      <c r="B33" s="1" t="s">
        <v>25</v>
      </c>
      <c r="C33" s="5" t="str">
        <f t="shared" si="0"/>
        <v>15/01/01</v>
      </c>
      <c r="D33" s="4">
        <v>134.58</v>
      </c>
      <c r="E33" s="4">
        <v>122.69</v>
      </c>
      <c r="F33" s="4">
        <v>98.2</v>
      </c>
      <c r="G33" s="4">
        <v>94.29</v>
      </c>
      <c r="H33" s="4">
        <v>0</v>
      </c>
      <c r="I33" s="4">
        <v>32.43</v>
      </c>
      <c r="J33" s="7">
        <v>8.11</v>
      </c>
      <c r="N33" s="6"/>
    </row>
    <row r="34" spans="1:14" ht="12.75">
      <c r="A34" s="1" t="str">
        <f>"3701600"</f>
        <v>3701600</v>
      </c>
      <c r="B34" s="1" t="s">
        <v>32</v>
      </c>
      <c r="C34" s="5" t="str">
        <f t="shared" si="0"/>
        <v>15/01/01</v>
      </c>
      <c r="D34" s="4">
        <v>150.51</v>
      </c>
      <c r="E34" s="4">
        <v>115.4</v>
      </c>
      <c r="F34" s="4">
        <v>150.51</v>
      </c>
      <c r="G34" s="4">
        <v>47.1</v>
      </c>
      <c r="H34" s="4">
        <v>0</v>
      </c>
      <c r="I34" s="4">
        <v>25.96</v>
      </c>
      <c r="J34" s="7">
        <v>6.49</v>
      </c>
      <c r="N34" s="6"/>
    </row>
    <row r="35" spans="1:14" ht="12.75">
      <c r="A35" s="1" t="str">
        <f>"1302604"</f>
        <v>1302604</v>
      </c>
      <c r="B35" s="1" t="s">
        <v>6</v>
      </c>
      <c r="C35" s="5" t="str">
        <f t="shared" si="0"/>
        <v>15/01/01</v>
      </c>
      <c r="D35" s="4">
        <v>191.82</v>
      </c>
      <c r="E35" s="4">
        <v>149.28</v>
      </c>
      <c r="F35" s="4">
        <v>153.5</v>
      </c>
      <c r="G35" s="4">
        <v>139.44</v>
      </c>
      <c r="H35" s="4">
        <v>0</v>
      </c>
      <c r="I35" s="4">
        <v>22.62</v>
      </c>
      <c r="J35" s="7">
        <v>5.65</v>
      </c>
      <c r="N35" s="6"/>
    </row>
    <row r="36" spans="1:14" ht="12.75">
      <c r="A36" s="1" t="str">
        <f>"2201600"</f>
        <v>2201600</v>
      </c>
      <c r="B36" s="1" t="s">
        <v>15</v>
      </c>
      <c r="C36" s="5" t="str">
        <f t="shared" si="0"/>
        <v>15/01/01</v>
      </c>
      <c r="D36" s="4">
        <v>186.45</v>
      </c>
      <c r="E36" s="4">
        <v>134.85</v>
      </c>
      <c r="F36" s="4">
        <v>0</v>
      </c>
      <c r="G36" s="4">
        <v>126.82</v>
      </c>
      <c r="H36" s="4">
        <v>0</v>
      </c>
      <c r="I36" s="4">
        <v>61.67</v>
      </c>
      <c r="J36" s="7">
        <v>15.41</v>
      </c>
      <c r="N36" s="6"/>
    </row>
    <row r="37" spans="1:14" ht="12.75">
      <c r="A37" s="1" t="str">
        <f>"0901601"</f>
        <v>0901601</v>
      </c>
      <c r="B37" s="1" t="s">
        <v>72</v>
      </c>
      <c r="C37" s="5" t="str">
        <f t="shared" si="0"/>
        <v>15/01/01</v>
      </c>
      <c r="D37" s="4">
        <v>121.21</v>
      </c>
      <c r="E37" s="4">
        <v>128.56</v>
      </c>
      <c r="F37" s="4">
        <v>119.57</v>
      </c>
      <c r="G37" s="4">
        <v>128.78</v>
      </c>
      <c r="H37" s="4">
        <v>0</v>
      </c>
      <c r="I37" s="4">
        <v>31.38</v>
      </c>
      <c r="J37" s="7">
        <v>7.84</v>
      </c>
      <c r="N37" s="6"/>
    </row>
    <row r="38" spans="1:14" ht="12.75">
      <c r="A38" s="1" t="str">
        <f>"1101601"</f>
        <v>1101601</v>
      </c>
      <c r="B38" s="1" t="s">
        <v>73</v>
      </c>
      <c r="C38" s="5" t="str">
        <f aca="true" t="shared" si="1" ref="C38:C69">"15/01/01"</f>
        <v>15/01/01</v>
      </c>
      <c r="D38" s="4">
        <v>132.85</v>
      </c>
      <c r="E38" s="4">
        <v>114.29</v>
      </c>
      <c r="F38" s="4">
        <v>114.29</v>
      </c>
      <c r="G38" s="4">
        <v>114.29</v>
      </c>
      <c r="H38" s="4">
        <v>0</v>
      </c>
      <c r="I38" s="4">
        <v>27.85</v>
      </c>
      <c r="J38" s="7">
        <v>6.96</v>
      </c>
      <c r="N38" s="6"/>
    </row>
    <row r="39" spans="1:14" ht="12.75">
      <c r="A39" s="1" t="str">
        <f>"2701603"</f>
        <v>2701603</v>
      </c>
      <c r="B39" s="1" t="s">
        <v>20</v>
      </c>
      <c r="C39" s="5" t="str">
        <f t="shared" si="1"/>
        <v>15/01/01</v>
      </c>
      <c r="D39" s="4">
        <v>123.86</v>
      </c>
      <c r="E39" s="4">
        <v>140.01</v>
      </c>
      <c r="F39" s="4">
        <v>140.01</v>
      </c>
      <c r="G39" s="4">
        <v>140.01</v>
      </c>
      <c r="H39" s="4">
        <v>0</v>
      </c>
      <c r="I39" s="4">
        <v>36.74</v>
      </c>
      <c r="J39" s="7">
        <v>9.19</v>
      </c>
      <c r="N39" s="6"/>
    </row>
    <row r="40" spans="1:14" ht="12.75">
      <c r="A40" s="1" t="str">
        <f>"1257602"</f>
        <v>1257602</v>
      </c>
      <c r="B40" s="1" t="s">
        <v>74</v>
      </c>
      <c r="C40" s="5" t="str">
        <f t="shared" si="1"/>
        <v>15/01/01</v>
      </c>
      <c r="D40" s="4">
        <v>160.99</v>
      </c>
      <c r="E40" s="4">
        <v>126.55</v>
      </c>
      <c r="F40" s="4">
        <v>126.55</v>
      </c>
      <c r="G40" s="4">
        <v>126.55</v>
      </c>
      <c r="H40" s="4">
        <v>0</v>
      </c>
      <c r="I40" s="4">
        <v>30.84</v>
      </c>
      <c r="J40" s="7">
        <v>7.71</v>
      </c>
      <c r="N40" s="6"/>
    </row>
    <row r="41" spans="1:14" ht="12.75">
      <c r="A41" s="1" t="str">
        <f>"2627601"</f>
        <v>2627601</v>
      </c>
      <c r="B41" s="1" t="s">
        <v>75</v>
      </c>
      <c r="C41" s="5" t="str">
        <f t="shared" si="1"/>
        <v>15/01/01</v>
      </c>
      <c r="D41" s="4">
        <v>135.26</v>
      </c>
      <c r="E41" s="4">
        <v>126.52</v>
      </c>
      <c r="F41" s="4">
        <v>131.94</v>
      </c>
      <c r="G41" s="4">
        <v>131.94</v>
      </c>
      <c r="H41" s="4">
        <v>0</v>
      </c>
      <c r="I41" s="4">
        <v>32.15</v>
      </c>
      <c r="J41" s="7">
        <v>8.04</v>
      </c>
      <c r="N41" s="6"/>
    </row>
    <row r="42" spans="1:14" ht="12.75">
      <c r="A42" s="1" t="str">
        <f>"4724601"</f>
        <v>4724601</v>
      </c>
      <c r="B42" s="1" t="s">
        <v>76</v>
      </c>
      <c r="C42" s="5" t="str">
        <f t="shared" si="1"/>
        <v>15/01/01</v>
      </c>
      <c r="D42" s="4">
        <v>113.64</v>
      </c>
      <c r="E42" s="4">
        <v>120.17</v>
      </c>
      <c r="F42" s="4">
        <v>120.17</v>
      </c>
      <c r="G42" s="4">
        <v>120.17</v>
      </c>
      <c r="H42" s="4">
        <v>0</v>
      </c>
      <c r="I42" s="4">
        <v>29.28</v>
      </c>
      <c r="J42" s="7">
        <v>7.32</v>
      </c>
      <c r="N42" s="6"/>
    </row>
    <row r="43" spans="1:14" ht="12.75">
      <c r="A43" s="1" t="str">
        <f>"5923600"</f>
        <v>5923600</v>
      </c>
      <c r="B43" s="1" t="s">
        <v>50</v>
      </c>
      <c r="C43" s="5" t="str">
        <f t="shared" si="1"/>
        <v>15/01/01</v>
      </c>
      <c r="D43" s="4">
        <v>193.37</v>
      </c>
      <c r="E43" s="4">
        <v>137.51</v>
      </c>
      <c r="F43" s="4">
        <v>136.42</v>
      </c>
      <c r="G43" s="4">
        <v>111.81</v>
      </c>
      <c r="H43" s="4">
        <v>0</v>
      </c>
      <c r="I43" s="4">
        <v>25.65</v>
      </c>
      <c r="J43" s="7">
        <v>6.42</v>
      </c>
      <c r="N43" s="6"/>
    </row>
    <row r="44" spans="1:14" ht="12.75">
      <c r="A44" s="1" t="str">
        <f>"2424600"</f>
        <v>2424600</v>
      </c>
      <c r="B44" s="1" t="s">
        <v>16</v>
      </c>
      <c r="C44" s="5" t="str">
        <f t="shared" si="1"/>
        <v>15/01/01</v>
      </c>
      <c r="D44" s="4">
        <v>220.78</v>
      </c>
      <c r="E44" s="4">
        <v>38.83</v>
      </c>
      <c r="F44" s="4">
        <v>0</v>
      </c>
      <c r="G44" s="4">
        <v>46.92</v>
      </c>
      <c r="H44" s="4">
        <v>0</v>
      </c>
      <c r="I44" s="4">
        <v>0</v>
      </c>
      <c r="J44" s="7">
        <v>12.14</v>
      </c>
      <c r="N44" s="6"/>
    </row>
    <row r="45" spans="1:14" ht="12.75">
      <c r="A45" s="1" t="str">
        <f>"3502601"</f>
        <v>3502601</v>
      </c>
      <c r="B45" s="1" t="s">
        <v>30</v>
      </c>
      <c r="C45" s="5" t="str">
        <f t="shared" si="1"/>
        <v>15/01/01</v>
      </c>
      <c r="D45" s="4">
        <v>166.06</v>
      </c>
      <c r="E45" s="4">
        <v>128.27</v>
      </c>
      <c r="F45" s="4">
        <v>132.77</v>
      </c>
      <c r="G45" s="4">
        <v>160.02</v>
      </c>
      <c r="H45" s="4">
        <v>0</v>
      </c>
      <c r="I45" s="4">
        <v>33.39</v>
      </c>
      <c r="J45" s="7">
        <v>8.35</v>
      </c>
      <c r="N45" s="6"/>
    </row>
    <row r="46" spans="1:14" ht="12.75">
      <c r="A46" s="1" t="str">
        <f>"7002645"</f>
        <v>7002645</v>
      </c>
      <c r="B46" s="1" t="s">
        <v>69</v>
      </c>
      <c r="C46" s="5" t="str">
        <f t="shared" si="1"/>
        <v>15/01/01</v>
      </c>
      <c r="D46" s="4">
        <v>129.24</v>
      </c>
      <c r="E46" s="4">
        <v>82.19</v>
      </c>
      <c r="F46" s="4">
        <v>0</v>
      </c>
      <c r="G46" s="4">
        <v>86.3</v>
      </c>
      <c r="H46" s="4">
        <v>0</v>
      </c>
      <c r="I46" s="4">
        <v>20.95</v>
      </c>
      <c r="J46" s="7">
        <v>5.24</v>
      </c>
      <c r="N46" s="6"/>
    </row>
    <row r="47" spans="1:14" ht="12.75">
      <c r="A47" s="1" t="str">
        <f>"4601604"</f>
        <v>4601604</v>
      </c>
      <c r="B47" s="1" t="s">
        <v>39</v>
      </c>
      <c r="C47" s="5" t="str">
        <f t="shared" si="1"/>
        <v>15/01/01</v>
      </c>
      <c r="D47" s="4">
        <v>154.5</v>
      </c>
      <c r="E47" s="4">
        <v>149.71</v>
      </c>
      <c r="F47" s="4">
        <v>149.05</v>
      </c>
      <c r="G47" s="4">
        <v>118.34</v>
      </c>
      <c r="H47" s="4">
        <v>0</v>
      </c>
      <c r="I47" s="4">
        <v>25.82</v>
      </c>
      <c r="J47" s="7">
        <v>6.45</v>
      </c>
      <c r="N47" s="6"/>
    </row>
    <row r="48" spans="1:14" ht="12.75">
      <c r="A48" s="1" t="str">
        <f>"2593600"</f>
        <v>2593600</v>
      </c>
      <c r="B48" s="1" t="s">
        <v>17</v>
      </c>
      <c r="C48" s="5" t="str">
        <f t="shared" si="1"/>
        <v>15/01/01</v>
      </c>
      <c r="D48" s="4">
        <v>157.82</v>
      </c>
      <c r="E48" s="4">
        <v>109.2</v>
      </c>
      <c r="F48" s="4">
        <v>114.4</v>
      </c>
      <c r="G48" s="4">
        <v>101.51</v>
      </c>
      <c r="H48" s="4">
        <v>89.2</v>
      </c>
      <c r="I48" s="4">
        <v>0</v>
      </c>
      <c r="J48" s="7">
        <v>16.19</v>
      </c>
      <c r="N48" s="6"/>
    </row>
    <row r="49" spans="1:14" ht="12.75">
      <c r="A49" s="1" t="str">
        <f>"1455600"</f>
        <v>1455600</v>
      </c>
      <c r="B49" s="1" t="s">
        <v>10</v>
      </c>
      <c r="C49" s="5" t="str">
        <f t="shared" si="1"/>
        <v>15/01/01</v>
      </c>
      <c r="D49" s="4">
        <v>174.77</v>
      </c>
      <c r="E49" s="4">
        <v>139.06</v>
      </c>
      <c r="F49" s="4">
        <v>145.59</v>
      </c>
      <c r="G49" s="4">
        <v>132.09</v>
      </c>
      <c r="H49" s="4">
        <v>0</v>
      </c>
      <c r="I49" s="4">
        <v>33.48</v>
      </c>
      <c r="J49" s="7">
        <v>8.37</v>
      </c>
      <c r="N49" s="6"/>
    </row>
    <row r="50" spans="1:14" ht="12.75">
      <c r="A50" s="1" t="str">
        <f>"7002656"</f>
        <v>7002656</v>
      </c>
      <c r="B50" s="1" t="s">
        <v>62</v>
      </c>
      <c r="C50" s="5" t="str">
        <f t="shared" si="1"/>
        <v>15/01/01</v>
      </c>
      <c r="D50" s="4">
        <v>133.12</v>
      </c>
      <c r="E50" s="4">
        <v>94.53</v>
      </c>
      <c r="F50" s="4">
        <v>150.78</v>
      </c>
      <c r="G50" s="4">
        <v>139.27</v>
      </c>
      <c r="H50" s="4">
        <v>0</v>
      </c>
      <c r="I50" s="4">
        <v>22.91</v>
      </c>
      <c r="J50" s="7">
        <v>5.73</v>
      </c>
      <c r="N50" s="6"/>
    </row>
    <row r="51" spans="1:14" ht="12.75">
      <c r="A51" s="1" t="str">
        <f>"7001640"</f>
        <v>7001640</v>
      </c>
      <c r="B51" s="1" t="s">
        <v>78</v>
      </c>
      <c r="C51" s="5" t="str">
        <f t="shared" si="1"/>
        <v>15/01/01</v>
      </c>
      <c r="D51" s="4">
        <v>85.24</v>
      </c>
      <c r="E51" s="4">
        <v>86.41</v>
      </c>
      <c r="F51" s="4">
        <v>93.39</v>
      </c>
      <c r="G51" s="4">
        <v>80.64</v>
      </c>
      <c r="H51" s="4">
        <v>0</v>
      </c>
      <c r="I51" s="4">
        <v>20.95</v>
      </c>
      <c r="J51" s="7">
        <v>5.24</v>
      </c>
      <c r="N51" s="6"/>
    </row>
    <row r="52" spans="1:14" ht="12.75">
      <c r="A52" s="1" t="str">
        <f>"2914600"</f>
        <v>2914600</v>
      </c>
      <c r="B52" s="1" t="s">
        <v>22</v>
      </c>
      <c r="C52" s="5" t="str">
        <f t="shared" si="1"/>
        <v>15/01/01</v>
      </c>
      <c r="D52" s="4">
        <v>222.4</v>
      </c>
      <c r="E52" s="4">
        <v>131.93</v>
      </c>
      <c r="F52" s="4">
        <v>141.29</v>
      </c>
      <c r="G52" s="4">
        <v>144.21</v>
      </c>
      <c r="H52" s="4">
        <v>0</v>
      </c>
      <c r="I52" s="4">
        <v>25.65</v>
      </c>
      <c r="J52" s="7">
        <v>6.42</v>
      </c>
      <c r="N52" s="6"/>
    </row>
    <row r="53" spans="1:14" ht="12.75">
      <c r="A53" s="1" t="str">
        <f>"3523600"</f>
        <v>3523600</v>
      </c>
      <c r="B53" s="1" t="s">
        <v>31</v>
      </c>
      <c r="C53" s="5" t="str">
        <f t="shared" si="1"/>
        <v>15/01/01</v>
      </c>
      <c r="D53" s="4">
        <v>175</v>
      </c>
      <c r="E53" s="4">
        <v>87.91</v>
      </c>
      <c r="F53" s="4">
        <v>108.24</v>
      </c>
      <c r="G53" s="4">
        <v>96.5</v>
      </c>
      <c r="H53" s="4">
        <v>0</v>
      </c>
      <c r="I53" s="4">
        <v>50</v>
      </c>
      <c r="J53" s="7">
        <v>12.5</v>
      </c>
      <c r="N53" s="6"/>
    </row>
    <row r="54" spans="1:14" ht="12.75">
      <c r="A54" s="1" t="str">
        <f>"3702600"</f>
        <v>3702600</v>
      </c>
      <c r="B54" s="1" t="s">
        <v>33</v>
      </c>
      <c r="C54" s="5" t="str">
        <f t="shared" si="1"/>
        <v>15/01/01</v>
      </c>
      <c r="D54" s="4">
        <v>200.55</v>
      </c>
      <c r="E54" s="4">
        <v>115.22</v>
      </c>
      <c r="F54" s="4">
        <v>105.02</v>
      </c>
      <c r="G54" s="4">
        <v>109.58</v>
      </c>
      <c r="H54" s="4">
        <v>0</v>
      </c>
      <c r="I54" s="4">
        <v>53.28</v>
      </c>
      <c r="J54" s="7">
        <v>13.32</v>
      </c>
      <c r="N54" s="6"/>
    </row>
    <row r="55" spans="1:14" ht="12.75">
      <c r="A55" s="1" t="str">
        <f>"1451602"</f>
        <v>1451602</v>
      </c>
      <c r="B55" s="1" t="s">
        <v>9</v>
      </c>
      <c r="C55" s="5" t="str">
        <f t="shared" si="1"/>
        <v>15/01/01</v>
      </c>
      <c r="D55" s="4">
        <v>140.56</v>
      </c>
      <c r="E55" s="4">
        <v>65.88</v>
      </c>
      <c r="F55" s="4">
        <v>27.98</v>
      </c>
      <c r="G55" s="4">
        <v>74.97</v>
      </c>
      <c r="H55" s="4">
        <v>0</v>
      </c>
      <c r="I55" s="4">
        <v>30.8</v>
      </c>
      <c r="J55" s="7">
        <v>7.7</v>
      </c>
      <c r="N55" s="6"/>
    </row>
    <row r="56" spans="1:14" ht="12.75">
      <c r="A56" s="1" t="str">
        <f>"7001625"</f>
        <v>7001625</v>
      </c>
      <c r="B56" s="1" t="s">
        <v>52</v>
      </c>
      <c r="C56" s="5" t="str">
        <f t="shared" si="1"/>
        <v>15/01/01</v>
      </c>
      <c r="D56" s="4">
        <v>144.13</v>
      </c>
      <c r="E56" s="4">
        <v>105.86</v>
      </c>
      <c r="F56" s="4">
        <v>110.38</v>
      </c>
      <c r="G56" s="4">
        <v>74.9</v>
      </c>
      <c r="H56" s="4">
        <v>0</v>
      </c>
      <c r="I56" s="4">
        <v>20.95</v>
      </c>
      <c r="J56" s="7">
        <v>5.24</v>
      </c>
      <c r="N56" s="6"/>
    </row>
    <row r="57" spans="1:14" ht="12.75">
      <c r="A57" s="1" t="str">
        <f>"7001637"</f>
        <v>7001637</v>
      </c>
      <c r="B57" s="1" t="s">
        <v>58</v>
      </c>
      <c r="C57" s="5" t="str">
        <f t="shared" si="1"/>
        <v>15/01/01</v>
      </c>
      <c r="D57" s="4">
        <v>148.65</v>
      </c>
      <c r="E57" s="4">
        <v>122.55</v>
      </c>
      <c r="F57" s="4">
        <v>130.6</v>
      </c>
      <c r="G57" s="4">
        <v>113.94</v>
      </c>
      <c r="H57" s="4">
        <v>0</v>
      </c>
      <c r="I57" s="4">
        <v>21.27</v>
      </c>
      <c r="J57" s="7">
        <v>5.32</v>
      </c>
      <c r="N57" s="6"/>
    </row>
    <row r="58" spans="1:14" ht="12.75">
      <c r="A58" s="1" t="str">
        <f>"5902608"</f>
        <v>5902608</v>
      </c>
      <c r="B58" s="1" t="s">
        <v>48</v>
      </c>
      <c r="C58" s="5" t="str">
        <f t="shared" si="1"/>
        <v>15/01/01</v>
      </c>
      <c r="D58" s="4">
        <v>132.39</v>
      </c>
      <c r="E58" s="4">
        <v>103.4</v>
      </c>
      <c r="F58" s="4">
        <v>107.42</v>
      </c>
      <c r="G58" s="4">
        <v>110.55</v>
      </c>
      <c r="H58" s="4">
        <v>0</v>
      </c>
      <c r="I58" s="4">
        <v>22.33</v>
      </c>
      <c r="J58" s="7">
        <v>5.58</v>
      </c>
      <c r="N58" s="6"/>
    </row>
    <row r="59" spans="1:14" ht="12.75">
      <c r="A59" s="1" t="str">
        <f>"7001635"</f>
        <v>7001635</v>
      </c>
      <c r="B59" s="1" t="s">
        <v>56</v>
      </c>
      <c r="C59" s="5" t="str">
        <f t="shared" si="1"/>
        <v>15/01/01</v>
      </c>
      <c r="D59" s="4">
        <v>138.96</v>
      </c>
      <c r="E59" s="4">
        <v>157.24</v>
      </c>
      <c r="F59" s="4">
        <v>159.4</v>
      </c>
      <c r="G59" s="4">
        <v>156.17</v>
      </c>
      <c r="H59" s="4">
        <v>0</v>
      </c>
      <c r="I59" s="4">
        <v>20.95</v>
      </c>
      <c r="J59" s="7">
        <v>5.24</v>
      </c>
      <c r="N59" s="6"/>
    </row>
    <row r="60" spans="1:14" ht="12.75">
      <c r="A60" s="1" t="str">
        <f>"4501600"</f>
        <v>4501600</v>
      </c>
      <c r="B60" s="1" t="s">
        <v>37</v>
      </c>
      <c r="C60" s="5" t="str">
        <f t="shared" si="1"/>
        <v>15/01/01</v>
      </c>
      <c r="D60" s="4">
        <v>151.17</v>
      </c>
      <c r="E60" s="4">
        <v>96.14</v>
      </c>
      <c r="F60" s="4">
        <v>92.07</v>
      </c>
      <c r="G60" s="4">
        <v>93.46</v>
      </c>
      <c r="H60" s="4">
        <v>0</v>
      </c>
      <c r="I60" s="4">
        <v>45.35</v>
      </c>
      <c r="J60" s="7">
        <v>11.34</v>
      </c>
      <c r="N60" s="6"/>
    </row>
    <row r="61" spans="1:14" ht="12.75">
      <c r="A61" s="1" t="str">
        <f>"7002651"</f>
        <v>7002651</v>
      </c>
      <c r="B61" s="1" t="s">
        <v>59</v>
      </c>
      <c r="C61" s="5" t="str">
        <f t="shared" si="1"/>
        <v>15/01/01</v>
      </c>
      <c r="D61" s="4">
        <v>106.35</v>
      </c>
      <c r="E61" s="4">
        <v>102.4</v>
      </c>
      <c r="F61" s="4">
        <v>102.4</v>
      </c>
      <c r="G61" s="4">
        <v>102.4</v>
      </c>
      <c r="H61" s="4">
        <v>0</v>
      </c>
      <c r="I61" s="4">
        <v>20.95</v>
      </c>
      <c r="J61" s="7">
        <v>5.24</v>
      </c>
      <c r="N61" s="6"/>
    </row>
    <row r="62" spans="1:14" ht="12.75">
      <c r="A62" s="1" t="str">
        <f>"1401606"</f>
        <v>1401606</v>
      </c>
      <c r="B62" s="1" t="s">
        <v>7</v>
      </c>
      <c r="C62" s="5" t="str">
        <f t="shared" si="1"/>
        <v>15/01/01</v>
      </c>
      <c r="D62" s="4">
        <v>152.79</v>
      </c>
      <c r="E62" s="4">
        <v>142.75</v>
      </c>
      <c r="F62" s="4">
        <v>139.09</v>
      </c>
      <c r="G62" s="4">
        <v>132.95</v>
      </c>
      <c r="H62" s="4">
        <v>0</v>
      </c>
      <c r="I62" s="4">
        <v>31.4</v>
      </c>
      <c r="J62" s="7">
        <v>7.85</v>
      </c>
      <c r="N62" s="6"/>
    </row>
    <row r="63" spans="1:14" ht="12.75">
      <c r="A63" s="1" t="str">
        <f>"3301603"</f>
        <v>3301603</v>
      </c>
      <c r="B63" s="1" t="s">
        <v>27</v>
      </c>
      <c r="C63" s="5" t="str">
        <f t="shared" si="1"/>
        <v>15/01/01</v>
      </c>
      <c r="D63" s="4">
        <v>138.6</v>
      </c>
      <c r="E63" s="4">
        <v>133.32</v>
      </c>
      <c r="F63" s="4">
        <v>175.28</v>
      </c>
      <c r="G63" s="4">
        <v>155.01</v>
      </c>
      <c r="H63" s="4">
        <v>0</v>
      </c>
      <c r="I63" s="4">
        <v>26.34</v>
      </c>
      <c r="J63" s="7">
        <v>6.59</v>
      </c>
      <c r="N63" s="6"/>
    </row>
    <row r="64" spans="1:14" ht="12.75">
      <c r="A64" s="1" t="str">
        <f>"5155600"</f>
        <v>5155600</v>
      </c>
      <c r="B64" s="1" t="s">
        <v>41</v>
      </c>
      <c r="C64" s="5" t="str">
        <f t="shared" si="1"/>
        <v>15/01/01</v>
      </c>
      <c r="D64" s="4">
        <v>225.5</v>
      </c>
      <c r="E64" s="4">
        <v>97.9</v>
      </c>
      <c r="F64" s="4">
        <v>0</v>
      </c>
      <c r="G64" s="4">
        <v>80.77</v>
      </c>
      <c r="H64" s="4">
        <v>0</v>
      </c>
      <c r="I64" s="4">
        <v>0</v>
      </c>
      <c r="J64" s="7">
        <v>16.19</v>
      </c>
      <c r="N64" s="6"/>
    </row>
    <row r="65" spans="1:14" ht="12.75">
      <c r="A65" s="1" t="str">
        <f>"5220601"</f>
        <v>5220601</v>
      </c>
      <c r="B65" s="1" t="s">
        <v>42</v>
      </c>
      <c r="C65" s="5" t="str">
        <f t="shared" si="1"/>
        <v>15/01/01</v>
      </c>
      <c r="D65" s="4">
        <v>188.47</v>
      </c>
      <c r="E65" s="4">
        <v>94.64</v>
      </c>
      <c r="F65" s="4">
        <v>113.85</v>
      </c>
      <c r="G65" s="4">
        <v>89.77</v>
      </c>
      <c r="H65" s="4">
        <v>0</v>
      </c>
      <c r="I65" s="4">
        <v>49.54</v>
      </c>
      <c r="J65" s="7">
        <v>12.39</v>
      </c>
      <c r="N65" s="6"/>
    </row>
    <row r="66" spans="1:14" ht="12.75">
      <c r="A66" s="1" t="str">
        <f>"0301601"</f>
        <v>0301601</v>
      </c>
      <c r="B66" s="1" t="s">
        <v>1</v>
      </c>
      <c r="C66" s="5" t="str">
        <f t="shared" si="1"/>
        <v>15/01/01</v>
      </c>
      <c r="D66" s="4">
        <v>164.58</v>
      </c>
      <c r="E66" s="4">
        <v>150.11</v>
      </c>
      <c r="F66" s="4">
        <v>163.84</v>
      </c>
      <c r="G66" s="4">
        <v>152.85</v>
      </c>
      <c r="H66" s="4">
        <v>0</v>
      </c>
      <c r="I66" s="4">
        <v>34.12</v>
      </c>
      <c r="J66" s="7">
        <v>8.53</v>
      </c>
      <c r="N66" s="6"/>
    </row>
    <row r="67" spans="1:14" ht="12.75">
      <c r="A67" s="1" t="str">
        <f>"5501602"</f>
        <v>5501602</v>
      </c>
      <c r="B67" s="1" t="s">
        <v>44</v>
      </c>
      <c r="C67" s="5" t="str">
        <f t="shared" si="1"/>
        <v>15/01/01</v>
      </c>
      <c r="D67" s="4">
        <v>156.95</v>
      </c>
      <c r="E67" s="4">
        <v>136.33</v>
      </c>
      <c r="F67" s="4">
        <v>133.95</v>
      </c>
      <c r="G67" s="4">
        <v>116.96</v>
      </c>
      <c r="H67" s="4">
        <v>0</v>
      </c>
      <c r="I67" s="4">
        <v>25.03</v>
      </c>
      <c r="J67" s="7">
        <v>6.26</v>
      </c>
      <c r="N67" s="6"/>
    </row>
    <row r="68" spans="1:14" ht="12.75">
      <c r="A68" s="1" t="str">
        <f>"7002657"</f>
        <v>7002657</v>
      </c>
      <c r="B68" s="1" t="s">
        <v>79</v>
      </c>
      <c r="C68" s="5" t="str">
        <f t="shared" si="1"/>
        <v>15/01/01</v>
      </c>
      <c r="D68" s="4">
        <v>99.65</v>
      </c>
      <c r="E68" s="4">
        <v>108.59</v>
      </c>
      <c r="F68" s="4">
        <v>108.59</v>
      </c>
      <c r="G68" s="4">
        <v>108.59</v>
      </c>
      <c r="H68" s="4">
        <v>0</v>
      </c>
      <c r="I68" s="4">
        <v>20.95</v>
      </c>
      <c r="J68" s="7">
        <v>5.24</v>
      </c>
      <c r="N68" s="6"/>
    </row>
    <row r="69" spans="1:14" ht="12.75">
      <c r="A69" s="1" t="str">
        <f>"5902606"</f>
        <v>5902606</v>
      </c>
      <c r="B69" s="1" t="s">
        <v>47</v>
      </c>
      <c r="C69" s="5" t="str">
        <f t="shared" si="1"/>
        <v>15/01/01</v>
      </c>
      <c r="D69" s="4">
        <v>195.43</v>
      </c>
      <c r="E69" s="4">
        <v>130.3</v>
      </c>
      <c r="F69" s="4">
        <v>151.34</v>
      </c>
      <c r="G69" s="4">
        <v>140.22</v>
      </c>
      <c r="H69" s="4">
        <v>0</v>
      </c>
      <c r="I69" s="4">
        <v>24.94</v>
      </c>
      <c r="J69" s="7">
        <v>6.24</v>
      </c>
      <c r="N69" s="6"/>
    </row>
    <row r="70" spans="1:14" ht="12.75">
      <c r="A70" s="1" t="str">
        <f>"2701602"</f>
        <v>2701602</v>
      </c>
      <c r="B70" s="1" t="s">
        <v>19</v>
      </c>
      <c r="C70" s="5" t="str">
        <f aca="true" t="shared" si="2" ref="C70:C84">"15/01/01"</f>
        <v>15/01/01</v>
      </c>
      <c r="D70" s="4">
        <v>169.82</v>
      </c>
      <c r="E70" s="4">
        <v>124.14</v>
      </c>
      <c r="F70" s="4">
        <v>120.67</v>
      </c>
      <c r="G70" s="4">
        <v>109.21</v>
      </c>
      <c r="H70" s="4">
        <v>0</v>
      </c>
      <c r="I70" s="4">
        <v>31.07</v>
      </c>
      <c r="J70" s="7">
        <v>7.77</v>
      </c>
      <c r="N70" s="6"/>
    </row>
    <row r="71" spans="1:14" ht="12.75">
      <c r="A71" s="1" t="str">
        <f>"4601600"</f>
        <v>4601600</v>
      </c>
      <c r="B71" s="1" t="s">
        <v>38</v>
      </c>
      <c r="C71" s="5" t="str">
        <f t="shared" si="2"/>
        <v>15/01/01</v>
      </c>
      <c r="D71" s="4">
        <v>162.1</v>
      </c>
      <c r="E71" s="4">
        <v>128.25</v>
      </c>
      <c r="F71" s="4">
        <v>104.63</v>
      </c>
      <c r="G71" s="4">
        <v>134.95</v>
      </c>
      <c r="H71" s="4">
        <v>0</v>
      </c>
      <c r="I71" s="4">
        <v>36.74</v>
      </c>
      <c r="J71" s="7">
        <v>9.19</v>
      </c>
      <c r="N71" s="6"/>
    </row>
    <row r="72" spans="1:14" ht="12.75">
      <c r="A72" s="1" t="str">
        <f>"3301602"</f>
        <v>3301602</v>
      </c>
      <c r="B72" s="1" t="s">
        <v>26</v>
      </c>
      <c r="C72" s="5" t="str">
        <f t="shared" si="2"/>
        <v>15/01/01</v>
      </c>
      <c r="D72" s="4">
        <v>191.82</v>
      </c>
      <c r="E72" s="4">
        <v>161.67</v>
      </c>
      <c r="F72" s="4">
        <v>177.7</v>
      </c>
      <c r="G72" s="4">
        <v>156.22</v>
      </c>
      <c r="H72" s="4">
        <v>0</v>
      </c>
      <c r="I72" s="4">
        <v>25.02</v>
      </c>
      <c r="J72" s="7">
        <v>6.26</v>
      </c>
      <c r="N72" s="6"/>
    </row>
    <row r="73" spans="1:14" ht="12.75">
      <c r="A73" s="1" t="str">
        <f>"5125600"</f>
        <v>5125600</v>
      </c>
      <c r="B73" s="1" t="s">
        <v>40</v>
      </c>
      <c r="C73" s="5" t="str">
        <f t="shared" si="2"/>
        <v>15/01/01</v>
      </c>
      <c r="D73" s="4">
        <v>183.19</v>
      </c>
      <c r="E73" s="4">
        <v>147.8</v>
      </c>
      <c r="F73" s="4">
        <v>108.25</v>
      </c>
      <c r="G73" s="4">
        <v>118.52</v>
      </c>
      <c r="H73" s="4">
        <v>0</v>
      </c>
      <c r="I73" s="4">
        <v>25.65</v>
      </c>
      <c r="J73" s="7">
        <v>6.42</v>
      </c>
      <c r="N73" s="6"/>
    </row>
    <row r="74" spans="1:14" ht="12.75">
      <c r="A74" s="1" t="str">
        <f>"7004600"</f>
        <v>7004600</v>
      </c>
      <c r="B74" s="1" t="s">
        <v>63</v>
      </c>
      <c r="C74" s="5" t="str">
        <f t="shared" si="2"/>
        <v>15/01/01</v>
      </c>
      <c r="D74" s="4">
        <v>105.95</v>
      </c>
      <c r="E74" s="4">
        <v>84.9</v>
      </c>
      <c r="F74" s="4">
        <v>100.22</v>
      </c>
      <c r="G74" s="4">
        <v>93.16</v>
      </c>
      <c r="H74" s="4">
        <v>0</v>
      </c>
      <c r="I74" s="4">
        <v>20.97</v>
      </c>
      <c r="J74" s="7">
        <v>5.24</v>
      </c>
      <c r="N74" s="6"/>
    </row>
    <row r="75" spans="1:14" ht="12.75">
      <c r="A75" s="1" t="str">
        <f>"0101601"</f>
        <v>0101601</v>
      </c>
      <c r="B75" s="1" t="s">
        <v>0</v>
      </c>
      <c r="C75" s="5" t="str">
        <f t="shared" si="2"/>
        <v>15/01/01</v>
      </c>
      <c r="D75" s="4">
        <v>191.82</v>
      </c>
      <c r="E75" s="4">
        <v>126.45</v>
      </c>
      <c r="F75" s="4">
        <v>176.24</v>
      </c>
      <c r="G75" s="4">
        <v>93.24</v>
      </c>
      <c r="H75" s="4">
        <v>0</v>
      </c>
      <c r="I75" s="4">
        <v>36.74</v>
      </c>
      <c r="J75" s="7">
        <v>9.19</v>
      </c>
      <c r="N75" s="6"/>
    </row>
    <row r="76" spans="1:14" ht="12.75">
      <c r="A76" s="1" t="str">
        <f>"5920600"</f>
        <v>5920600</v>
      </c>
      <c r="B76" s="1" t="s">
        <v>49</v>
      </c>
      <c r="C76" s="5" t="str">
        <f t="shared" si="2"/>
        <v>15/01/01</v>
      </c>
      <c r="D76" s="4">
        <v>190.71</v>
      </c>
      <c r="E76" s="4">
        <v>128.12</v>
      </c>
      <c r="F76" s="4">
        <v>110.29</v>
      </c>
      <c r="G76" s="4">
        <v>109.3</v>
      </c>
      <c r="H76" s="4">
        <v>0</v>
      </c>
      <c r="I76" s="4">
        <v>22.58</v>
      </c>
      <c r="J76" s="7">
        <v>5.64</v>
      </c>
      <c r="N76" s="6"/>
    </row>
    <row r="77" spans="1:14" ht="12.75">
      <c r="A77" s="1" t="str">
        <f>"2905600"</f>
        <v>2905600</v>
      </c>
      <c r="B77" s="1" t="s">
        <v>21</v>
      </c>
      <c r="C77" s="5" t="str">
        <f t="shared" si="2"/>
        <v>15/01/01</v>
      </c>
      <c r="D77" s="4">
        <v>173.4</v>
      </c>
      <c r="E77" s="4">
        <v>107.56</v>
      </c>
      <c r="F77" s="4">
        <v>113.5</v>
      </c>
      <c r="G77" s="4">
        <v>105.22</v>
      </c>
      <c r="H77" s="4">
        <v>0</v>
      </c>
      <c r="I77" s="4">
        <v>20.43</v>
      </c>
      <c r="J77" s="7">
        <v>5.1</v>
      </c>
      <c r="N77" s="6"/>
    </row>
    <row r="78" spans="1:14" ht="12.75">
      <c r="A78" s="1" t="str">
        <f>"3202602"</f>
        <v>3202602</v>
      </c>
      <c r="B78" s="1" t="s">
        <v>24</v>
      </c>
      <c r="C78" s="5" t="str">
        <f t="shared" si="2"/>
        <v>15/01/01</v>
      </c>
      <c r="D78" s="4">
        <v>181.75</v>
      </c>
      <c r="E78" s="4">
        <v>145.41</v>
      </c>
      <c r="F78" s="4">
        <v>82.42</v>
      </c>
      <c r="G78" s="4">
        <v>155.55</v>
      </c>
      <c r="H78" s="4">
        <v>0</v>
      </c>
      <c r="I78" s="4">
        <v>36.72</v>
      </c>
      <c r="J78" s="7">
        <v>9.19</v>
      </c>
      <c r="N78" s="6"/>
    </row>
    <row r="79" spans="1:14" ht="12.75">
      <c r="A79" s="1" t="str">
        <f>"1451601"</f>
        <v>1451601</v>
      </c>
      <c r="B79" s="1" t="s">
        <v>8</v>
      </c>
      <c r="C79" s="5" t="str">
        <f t="shared" si="2"/>
        <v>15/01/01</v>
      </c>
      <c r="D79" s="4">
        <v>187.95</v>
      </c>
      <c r="E79" s="4">
        <v>151.78</v>
      </c>
      <c r="F79" s="4">
        <v>194.82</v>
      </c>
      <c r="G79" s="4">
        <v>172.3</v>
      </c>
      <c r="H79" s="4">
        <v>0</v>
      </c>
      <c r="I79" s="4">
        <v>36.74</v>
      </c>
      <c r="J79" s="7">
        <v>9.19</v>
      </c>
      <c r="N79" s="6"/>
    </row>
    <row r="80" spans="1:14" ht="12.75">
      <c r="A80" s="1" t="str">
        <f>"5401601"</f>
        <v>5401601</v>
      </c>
      <c r="B80" s="1" t="s">
        <v>43</v>
      </c>
      <c r="C80" s="5" t="str">
        <f t="shared" si="2"/>
        <v>15/01/01</v>
      </c>
      <c r="D80" s="4">
        <v>111.58</v>
      </c>
      <c r="E80" s="4">
        <v>144.2</v>
      </c>
      <c r="F80" s="4">
        <v>144.2</v>
      </c>
      <c r="G80" s="4">
        <v>144.2</v>
      </c>
      <c r="H80" s="4">
        <v>0</v>
      </c>
      <c r="I80" s="4">
        <v>19.98</v>
      </c>
      <c r="J80" s="7">
        <v>5</v>
      </c>
      <c r="N80" s="6"/>
    </row>
    <row r="81" spans="1:14" ht="12.75">
      <c r="A81" s="1" t="str">
        <f>"7002655"</f>
        <v>7002655</v>
      </c>
      <c r="B81" s="1" t="s">
        <v>61</v>
      </c>
      <c r="C81" s="5" t="str">
        <f t="shared" si="2"/>
        <v>15/01/01</v>
      </c>
      <c r="D81" s="4">
        <v>162.86</v>
      </c>
      <c r="E81" s="4">
        <v>169.1</v>
      </c>
      <c r="F81" s="4">
        <v>186.46</v>
      </c>
      <c r="G81" s="4">
        <v>174.29</v>
      </c>
      <c r="H81" s="4">
        <v>0</v>
      </c>
      <c r="I81" s="4">
        <v>21.12</v>
      </c>
      <c r="J81" s="7">
        <v>5.28</v>
      </c>
      <c r="N81" s="6"/>
    </row>
    <row r="82" spans="1:14" ht="12.75">
      <c r="A82" s="1" t="str">
        <f>"5620600"</f>
        <v>5620600</v>
      </c>
      <c r="B82" s="1" t="s">
        <v>45</v>
      </c>
      <c r="C82" s="5" t="str">
        <f t="shared" si="2"/>
        <v>15/01/01</v>
      </c>
      <c r="D82" s="4">
        <v>199.98</v>
      </c>
      <c r="E82" s="4">
        <v>81.05</v>
      </c>
      <c r="F82" s="4">
        <v>77.64</v>
      </c>
      <c r="G82" s="4">
        <v>88.82</v>
      </c>
      <c r="H82" s="4">
        <v>0</v>
      </c>
      <c r="I82" s="4">
        <v>38.16</v>
      </c>
      <c r="J82" s="7">
        <v>9.54</v>
      </c>
      <c r="N82" s="6"/>
    </row>
    <row r="83" spans="1:14" ht="12.75">
      <c r="A83" s="1" t="str">
        <f>"5904601"</f>
        <v>5904601</v>
      </c>
      <c r="B83" s="1" t="s">
        <v>77</v>
      </c>
      <c r="C83" s="5" t="str">
        <f t="shared" si="2"/>
        <v>15/01/01</v>
      </c>
      <c r="D83" s="4">
        <v>124.56</v>
      </c>
      <c r="E83" s="4">
        <v>115.79</v>
      </c>
      <c r="F83" s="4">
        <v>84.5</v>
      </c>
      <c r="G83" s="4">
        <v>88.22</v>
      </c>
      <c r="H83" s="4">
        <v>0</v>
      </c>
      <c r="I83" s="4">
        <v>19.96</v>
      </c>
      <c r="J83" s="7">
        <v>4.99</v>
      </c>
      <c r="N83" s="6"/>
    </row>
    <row r="84" spans="1:14" ht="12.75">
      <c r="A84" s="1" t="str">
        <f>"5726600"</f>
        <v>5726600</v>
      </c>
      <c r="B84" s="1" t="s">
        <v>46</v>
      </c>
      <c r="C84" s="5" t="str">
        <f t="shared" si="2"/>
        <v>15/01/01</v>
      </c>
      <c r="D84" s="4">
        <v>194.63</v>
      </c>
      <c r="E84" s="4">
        <v>127.94</v>
      </c>
      <c r="F84" s="4">
        <v>118.55</v>
      </c>
      <c r="G84" s="4">
        <v>120.33</v>
      </c>
      <c r="H84" s="4">
        <v>0</v>
      </c>
      <c r="I84" s="4">
        <v>58.39</v>
      </c>
      <c r="J84" s="7">
        <v>14.59</v>
      </c>
      <c r="N84" s="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4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 Tobey</dc:creator>
  <cp:keywords/>
  <dc:description/>
  <cp:lastModifiedBy>Kim Fraim</cp:lastModifiedBy>
  <cp:lastPrinted>2015-07-20T12:28:26Z</cp:lastPrinted>
  <dcterms:created xsi:type="dcterms:W3CDTF">2012-04-03T20:42:01Z</dcterms:created>
  <dcterms:modified xsi:type="dcterms:W3CDTF">2015-07-20T12:29:18Z</dcterms:modified>
  <cp:category/>
  <cp:version/>
  <cp:contentType/>
  <cp:contentStatus/>
</cp:coreProperties>
</file>