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1295" windowHeight="6510" activeTab="0"/>
  </bookViews>
  <sheets>
    <sheet name="2008_LT_HPN_Rates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<sst xmlns="http://schemas.openxmlformats.org/spreadsheetml/2006/main" count="102" uniqueCount="102">
  <si>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VNA OF ALBANY, SARATOGA &amp; RENN</t>
  </si>
  <si>
    <t>ALLEGANY COUNTY HEALTH DEPARTM</t>
  </si>
  <si>
    <t>LOURDES AT HOME - LTHHCP</t>
  </si>
  <si>
    <t>IDEAL SENIOR LIVING CENTER</t>
  </si>
  <si>
    <t>CATTARAUGUS COUNTY HEALTH DEPARTMENT</t>
  </si>
  <si>
    <t>CAYUGA COUNTY HEALTH DEPARTMEN</t>
  </si>
  <si>
    <t>TLC HEALTH NETWORK</t>
  </si>
  <si>
    <t>CHEMUNG COUNTY HEALTH DEPT</t>
  </si>
  <si>
    <t>CLINTON COUNTY DEPARTMENT OF HEALTH</t>
  </si>
  <si>
    <t>CORTLAND MEMORIAL HOSPITAL -LT</t>
  </si>
  <si>
    <t>DELAWARE COUNTY LTHHCP</t>
  </si>
  <si>
    <t>DUTCHESS COUNTY HEALTH DEPARTM</t>
  </si>
  <si>
    <t>SISTERS OF CHARITY HOSPITAL -L</t>
  </si>
  <si>
    <t>SCHOFIELD RESIDENCE LTHHCP</t>
  </si>
  <si>
    <t>ROSA COPLON LONG TERM HOME HEALTH CARE P</t>
  </si>
  <si>
    <t>VNA OF WESTERN NY, INC.</t>
  </si>
  <si>
    <t>FRANKLIN COUNTY PUBLIC HEALTH SERVICE</t>
  </si>
  <si>
    <t>COMMUNITY HEALTH CENTER OF ST.</t>
  </si>
  <si>
    <t>GENESEE COUNTY HEALTH DEPARTME</t>
  </si>
  <si>
    <t>HOME CARE OF COLUMBIA GREENE -</t>
  </si>
  <si>
    <t>HERKIMER COUNTY LTHHCP</t>
  </si>
  <si>
    <t>JEFFERSON COUNTY PHNS</t>
  </si>
  <si>
    <t>MADISON COUNTY DEPARTMENT OF HEALTH</t>
  </si>
  <si>
    <t>VNS OF ROCHESTER &amp; MONROE CO.</t>
  </si>
  <si>
    <t>PARK RIDGE NURSING HOME</t>
  </si>
  <si>
    <t>INDEPENDENT LIVING FOR SENIORS</t>
  </si>
  <si>
    <t>GENESEE REGION HOME CARE</t>
  </si>
  <si>
    <t>LONG BEACH MEDICAL CENTER</t>
  </si>
  <si>
    <t>VISITNG NURSE ASSOCIATION OF LONG ISLAND</t>
  </si>
  <si>
    <t>WINTHROP UNIVERSITY HOSPITAL</t>
  </si>
  <si>
    <t>FRANKLIN GENERAL HOSPITAL -LTH</t>
  </si>
  <si>
    <t>SOUTH NASSAU COMMUNITIES HOSPITAL</t>
  </si>
  <si>
    <t>FAMILY CARE CERT SERV</t>
  </si>
  <si>
    <t>COLD SPRINGS CENTER FOR NURSING &amp; REHAB</t>
  </si>
  <si>
    <t>NIAGARA COUNTY HEALTH DEPARTMENT</t>
  </si>
  <si>
    <t>VISITING NURSE ASSOCIATION OF UTICA AND</t>
  </si>
  <si>
    <t>VNA OF CENTRAL NEW YORK, INC.</t>
  </si>
  <si>
    <t>FINGER LAKES VISITING NURSE SERVICE</t>
  </si>
  <si>
    <t>ONTARIO COUNTY LTHHCP</t>
  </si>
  <si>
    <t>ORANGE COUNTY DEPARTMEN OF HEALTH</t>
  </si>
  <si>
    <t>ELANT AT GOSHEN</t>
  </si>
  <si>
    <t>MEDINA MEMORIAL HOSPITAL LTHHCP</t>
  </si>
  <si>
    <t>OSWEGO COUNTY HEALTH</t>
  </si>
  <si>
    <t>OTSEGO COUNTY PHNS</t>
  </si>
  <si>
    <t>PUTNAM HOSPITAL CENTER - LTHHC</t>
  </si>
  <si>
    <t>NYACK HOSPITAL - LTHHCP</t>
  </si>
  <si>
    <t>GOOD SAMARITAN HOSPITAL OF SUF</t>
  </si>
  <si>
    <t>ST. LAWRENCE COUNTY PNHS</t>
  </si>
  <si>
    <t>SARATOGA COUNTY PHNS</t>
  </si>
  <si>
    <t>VNSA OF SCHENECTADY COUNTY</t>
  </si>
  <si>
    <t>STEUBEN COUNTY PHNS</t>
  </si>
  <si>
    <t>GOOD SAMARITAN HOSPITAL LTHHCP</t>
  </si>
  <si>
    <t>BROOKHAVEN MEMORIAL HOSPITAL -</t>
  </si>
  <si>
    <t>CONSOLATION NURSING HOME, INC.</t>
  </si>
  <si>
    <t>SUFFOLK COUNTY HEALTH DEPARTME</t>
  </si>
  <si>
    <t>ST. JOHNLAND NURSING CENTER, INC.</t>
  </si>
  <si>
    <t>GURWIN JEWISH GERIATRIC CENTER- LTHHCP</t>
  </si>
  <si>
    <t>SULLIVAN COUNTY PUBLIC HEALTH NURSING</t>
  </si>
  <si>
    <t>TIOGA COUNTY PUBLIC HEALTH NUR</t>
  </si>
  <si>
    <t>VNS OF ITHACA AND TOMPKINS CO.</t>
  </si>
  <si>
    <t>ULSTER COUNTY HEALTH DEPARTMENT</t>
  </si>
  <si>
    <t>LITSON CERTIFIED CARE, DBA WILLCARE</t>
  </si>
  <si>
    <t>HUDSON VALLEY NURSING CENTER</t>
  </si>
  <si>
    <t>WARREN COUNTY PHNS</t>
  </si>
  <si>
    <t>WASHINGTON COUNTY PHNS</t>
  </si>
  <si>
    <t>UNITED HEBREW GERIATRIC CENTER</t>
  </si>
  <si>
    <t>BETHEL NURSING HOME</t>
  </si>
  <si>
    <t>DOMINICAN SISTERS FAMILY HEALTH SERVICE,</t>
  </si>
  <si>
    <t>ST JOSEPHS HOSPITAL NURSING HO</t>
  </si>
  <si>
    <t>ST. CABRINI NURSING HOME, INC.</t>
  </si>
  <si>
    <t>MONTEFIORE HOSPITAL AND MEDICA</t>
  </si>
  <si>
    <t>JEWISH HOME AND HOSPITAL/BRONX DIV</t>
  </si>
  <si>
    <t>SCHERVIER NURSING CARE CENTER</t>
  </si>
  <si>
    <t>KINGSBRIDGE HEIGHTS NURSING HO</t>
  </si>
  <si>
    <t>HEBREW HOSPITAL HOME, INC.</t>
  </si>
  <si>
    <t>BETH ABRAHAM HOSPITAL - LTHHCP</t>
  </si>
  <si>
    <t>MORNINGSIDE HOUSE NURSING HOME COMPANY,</t>
  </si>
  <si>
    <t>HEBREW HOME FOR THE AGED</t>
  </si>
  <si>
    <t>SPLIT ROCK LONG TERM HOME CARE PROGRAM</t>
  </si>
  <si>
    <t>VILLAGE CENTER FOR CARE</t>
  </si>
  <si>
    <t>VNA OF BROOKLYN</t>
  </si>
  <si>
    <t>CENTER FOR NURSING AND REHABILITATION</t>
  </si>
  <si>
    <t>VICTORY MEMORIAL HOSP LTHHCP</t>
  </si>
  <si>
    <t>SHOREFRONT JEWISH GERIATRIC</t>
  </si>
  <si>
    <t>EMPIRE STATE HOME CARE SERVICES-LTHHCP</t>
  </si>
  <si>
    <t>JEWISH HOME HOSP F/T AGED</t>
  </si>
  <si>
    <t>ISABELLA HOME NURSING HOME</t>
  </si>
  <si>
    <t>HHC - HEALTH &amp; HOME CARE</t>
  </si>
  <si>
    <t>CABRINI CENTER FOR NURSING &amp; REHABILITAT</t>
  </si>
  <si>
    <t>VNS LTHHCP</t>
  </si>
  <si>
    <t>ST. MARY'S HOSPITAL FOR CHILDREN</t>
  </si>
  <si>
    <t>PARKER JEWISH INSTITUTE FOR HEALTH CARE</t>
  </si>
  <si>
    <t>HILLSIDE MANOR HRF</t>
  </si>
  <si>
    <t>FLUSHING MANOR NURSING HOME</t>
  </si>
  <si>
    <t>ST. VINCENT'S CATHOLIC MED. CTR.</t>
  </si>
  <si>
    <t>VNA HEALTH CARE SERVICES, INC.</t>
  </si>
  <si>
    <t>OPCERT</t>
  </si>
  <si>
    <t>FACILITY</t>
  </si>
  <si>
    <t>DATE</t>
  </si>
  <si>
    <t>NEW YORK STATE DEPARTMENT OF HEALTH</t>
  </si>
  <si>
    <t>BUREAU OF LONG TERM CARE REIMBURSEMENT</t>
  </si>
  <si>
    <t>LONG TERM HOME HEALTH CARE PROGRAM:  1/1/2008 RATES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</si>
</sst>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tabSelected="1" zoomScalePageLayoutView="0" workbookViewId="0" topLeftCell="A1">
      <selection activeCell="A1" sqref="A1:O1"/>
    </sheetView>
  </sheetViews>
  <sheetFormatPr defaultColWidth="9.140625" defaultRowHeight="12.75"/>
  <cols>
    <col min="1" max="1" width="8.57421875" style="0" customWidth="1"/>
    <col min="2" max="2" width="48.7109375" style="0" customWidth="1"/>
    <col min="3" max="3" width="8.140625" style="0" customWidth="1"/>
    <col min="4" max="4" width="10.7109375" style="0" customWidth="1"/>
    <col min="5" max="5" width="19.140625" style="0" bestFit="1" customWidth="1"/>
    <col min="6" max="6" width="10.7109375" style="0" customWidth="1"/>
    <col min="7" max="7" width="24.28125" style="0" bestFit="1" customWidth="1"/>
    <col min="8" max="8" width="10.7109375" style="0" customWidth="1"/>
    <col min="9" max="9" width="12.57421875" style="0" bestFit="1" customWidth="1"/>
    <col min="10" max="10" width="14.7109375" style="0" bestFit="1" customWidth="1"/>
    <col min="11" max="11" width="16.28125" style="0" bestFit="1" customWidth="1"/>
    <col min="12" max="12" width="25.28125" style="0" bestFit="1" customWidth="1"/>
    <col min="13" max="13" width="10.7109375" style="0" customWidth="1"/>
    <col min="14" max="14" width="22.8515625" style="0" bestFit="1" customWidth="1"/>
    <col min="15" max="15" width="11.57421875" style="0" bestFit="1" customWidth="1"/>
  </cols>
  <sheetData>
    <row r="1" spans="1:15" ht="12.75">
      <c r="A1" s="4" t="s">
        <v>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2.75">
      <c r="A2" s="4" t="s">
        <v>100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 t="s">
        <v>101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6" spans="1:15" ht="12.75">
      <c r="A6" s="2" t="s">
        <v>96</v>
      </c>
      <c r="B6" s="3" t="s">
        <v>97</v>
      </c>
      <c r="C6" s="2" t="s">
        <v>98</v>
      </c>
      <c r="D6" s="2" t="str">
        <f>"NURSING"</f>
        <v>NURSING</v>
      </c>
      <c r="E6" s="2" t="str">
        <f>"PHYSICAL THERAPY"</f>
        <v>PHYSICAL THERAPY</v>
      </c>
      <c r="F6" s="2" t="str">
        <f>"SPEECH"</f>
        <v>SPEECH</v>
      </c>
      <c r="G6" s="2" t="str">
        <f>"OCCUPATIONAL THERAPY"</f>
        <v>OCCUPATIONAL THERAPY</v>
      </c>
      <c r="H6" s="2" t="str">
        <f>"HHA"</f>
        <v>HHA</v>
      </c>
      <c r="I6" s="2" t="str">
        <f>"HOMEMAKER"</f>
        <v>HOMEMAKER</v>
      </c>
      <c r="J6" s="2" t="str">
        <f>"HOUSEKEEPER"</f>
        <v>HOUSEKEEPER</v>
      </c>
      <c r="K6" s="2" t="str">
        <f>"PERSONAL CARE"</f>
        <v>PERSONAL CARE</v>
      </c>
      <c r="L6" s="2" t="str">
        <f>"MEDICAL SOCIAL SERVICE"</f>
        <v>MEDICAL SOCIAL SERVICE</v>
      </c>
      <c r="M6" s="2" t="str">
        <f>"NUTRITION"</f>
        <v>NUTRITION</v>
      </c>
      <c r="N6" s="2" t="str">
        <f>"RESPIRATORY THERAPY"</f>
        <v>RESPIRATORY THERAPY</v>
      </c>
      <c r="O6" s="2" t="str">
        <f>"AUDIOLOGY"</f>
        <v>AUDIOLOGY</v>
      </c>
    </row>
    <row r="7" ht="12.75">
      <c r="C7" t="str">
        <f>" "</f>
        <v> </v>
      </c>
    </row>
    <row r="8" spans="1:15" ht="12.75">
      <c r="A8" t="str">
        <f>"0101901"</f>
        <v>0101901</v>
      </c>
      <c r="B8" t="s">
        <v>0</v>
      </c>
      <c r="C8" t="str">
        <f aca="true" t="shared" si="0" ref="C8:C39">"08/01/01"</f>
        <v>08/01/01</v>
      </c>
      <c r="D8" s="1">
        <v>136.22</v>
      </c>
      <c r="E8" s="1">
        <v>100.56</v>
      </c>
      <c r="F8" s="1">
        <v>104.71</v>
      </c>
      <c r="G8" s="1">
        <v>94.12</v>
      </c>
      <c r="H8" s="1">
        <v>37.95</v>
      </c>
      <c r="I8" s="1">
        <v>35.47</v>
      </c>
      <c r="J8" s="1">
        <v>30.56</v>
      </c>
      <c r="K8" s="1">
        <v>34.61</v>
      </c>
      <c r="L8" s="1">
        <v>103.21</v>
      </c>
      <c r="M8" s="1">
        <v>108.59</v>
      </c>
      <c r="N8" s="1">
        <v>89.16</v>
      </c>
      <c r="O8" s="1">
        <v>88.73</v>
      </c>
    </row>
    <row r="9" spans="1:15" ht="12.75">
      <c r="A9" t="str">
        <f>"0221901"</f>
        <v>0221901</v>
      </c>
      <c r="B9" t="s">
        <v>1</v>
      </c>
      <c r="C9" t="str">
        <f t="shared" si="0"/>
        <v>08/01/01</v>
      </c>
      <c r="D9" s="1">
        <v>125.95</v>
      </c>
      <c r="E9" s="1">
        <v>93.29</v>
      </c>
      <c r="F9" s="1">
        <v>96.82</v>
      </c>
      <c r="G9" s="1">
        <v>79.31</v>
      </c>
      <c r="H9" s="1">
        <v>35.08</v>
      </c>
      <c r="I9" s="1">
        <v>17.19</v>
      </c>
      <c r="J9" s="1">
        <v>17.19</v>
      </c>
      <c r="K9" s="1">
        <v>32.03</v>
      </c>
      <c r="L9" s="1">
        <v>114.18</v>
      </c>
      <c r="M9" s="1">
        <v>32.58</v>
      </c>
      <c r="N9" s="1">
        <v>51.5</v>
      </c>
      <c r="O9" s="1">
        <v>66.95</v>
      </c>
    </row>
    <row r="10" spans="1:15" ht="12.75">
      <c r="A10" t="str">
        <f>"0301902"</f>
        <v>0301902</v>
      </c>
      <c r="B10" t="s">
        <v>2</v>
      </c>
      <c r="C10" t="str">
        <f t="shared" si="0"/>
        <v>08/01/01</v>
      </c>
      <c r="D10" s="1">
        <v>104.81</v>
      </c>
      <c r="E10" s="1">
        <v>77.64</v>
      </c>
      <c r="F10" s="1">
        <v>71.06</v>
      </c>
      <c r="G10" s="1">
        <v>64.93</v>
      </c>
      <c r="H10" s="1">
        <v>29.2</v>
      </c>
      <c r="I10" s="1">
        <v>27.3</v>
      </c>
      <c r="J10" s="1">
        <v>1.03</v>
      </c>
      <c r="K10" s="1">
        <v>26.66</v>
      </c>
      <c r="L10" s="1">
        <v>85.04</v>
      </c>
      <c r="M10" s="1">
        <v>66.03</v>
      </c>
      <c r="N10" s="1">
        <v>1.03</v>
      </c>
      <c r="O10" s="1">
        <v>1.03</v>
      </c>
    </row>
    <row r="11" spans="1:15" ht="12.75">
      <c r="A11" t="str">
        <f>"0303902"</f>
        <v>0303902</v>
      </c>
      <c r="B11" t="s">
        <v>3</v>
      </c>
      <c r="C11" t="str">
        <f t="shared" si="0"/>
        <v>08/01/01</v>
      </c>
      <c r="D11" s="1">
        <v>97.8</v>
      </c>
      <c r="E11" s="1">
        <v>65.99</v>
      </c>
      <c r="F11" s="1">
        <v>57.2</v>
      </c>
      <c r="G11" s="1">
        <v>89.18</v>
      </c>
      <c r="H11" s="1">
        <v>37.95</v>
      </c>
      <c r="I11" s="1">
        <v>25.25</v>
      </c>
      <c r="J11" s="1">
        <v>30.56</v>
      </c>
      <c r="K11" s="1">
        <v>33.12</v>
      </c>
      <c r="L11" s="1">
        <v>123.49</v>
      </c>
      <c r="M11" s="1">
        <v>83.49</v>
      </c>
      <c r="N11" s="1">
        <v>38.88</v>
      </c>
      <c r="O11" s="1">
        <v>66.95</v>
      </c>
    </row>
    <row r="12" spans="1:15" ht="12.75">
      <c r="A12" t="str">
        <f>"0401901"</f>
        <v>0401901</v>
      </c>
      <c r="B12" t="s">
        <v>4</v>
      </c>
      <c r="C12" t="str">
        <f t="shared" si="0"/>
        <v>08/01/01</v>
      </c>
      <c r="D12" s="1">
        <v>86.05</v>
      </c>
      <c r="E12" s="1">
        <v>87.81</v>
      </c>
      <c r="F12" s="1">
        <v>91.86</v>
      </c>
      <c r="G12" s="1">
        <v>89.08</v>
      </c>
      <c r="H12" s="1">
        <v>30.83</v>
      </c>
      <c r="I12" s="1">
        <v>33.23</v>
      </c>
      <c r="J12" s="1">
        <v>17.63</v>
      </c>
      <c r="K12" s="1">
        <v>30.59</v>
      </c>
      <c r="L12" s="1">
        <v>61.8</v>
      </c>
      <c r="M12" s="1">
        <v>56.65</v>
      </c>
      <c r="N12" s="1">
        <v>53.56</v>
      </c>
      <c r="O12" s="1">
        <v>61.8</v>
      </c>
    </row>
    <row r="13" spans="1:15" ht="12.75">
      <c r="A13" t="str">
        <f>"0501901"</f>
        <v>0501901</v>
      </c>
      <c r="B13" t="s">
        <v>5</v>
      </c>
      <c r="C13" t="str">
        <f t="shared" si="0"/>
        <v>08/01/01</v>
      </c>
      <c r="D13" s="1">
        <v>125.26</v>
      </c>
      <c r="E13" s="1">
        <v>52.79</v>
      </c>
      <c r="F13" s="1">
        <v>63.79</v>
      </c>
      <c r="G13" s="1">
        <v>49.17</v>
      </c>
      <c r="H13" s="1">
        <v>35.15</v>
      </c>
      <c r="I13" s="1">
        <v>15.77</v>
      </c>
      <c r="J13" s="1">
        <v>15.77</v>
      </c>
      <c r="K13" s="1">
        <v>15.77</v>
      </c>
      <c r="L13" s="1">
        <v>114.41</v>
      </c>
      <c r="M13" s="1">
        <v>70.33</v>
      </c>
      <c r="N13" s="1">
        <v>43.71</v>
      </c>
      <c r="O13" s="1">
        <v>57.1</v>
      </c>
    </row>
    <row r="14" spans="1:15" ht="12.75">
      <c r="A14" t="str">
        <f>"0663902"</f>
        <v>0663902</v>
      </c>
      <c r="B14" t="s">
        <v>6</v>
      </c>
      <c r="C14" t="str">
        <f t="shared" si="0"/>
        <v>08/01/01</v>
      </c>
      <c r="D14" s="1">
        <v>127.66</v>
      </c>
      <c r="E14" s="1">
        <v>85.78</v>
      </c>
      <c r="F14" s="1">
        <v>94.21</v>
      </c>
      <c r="G14" s="1">
        <v>74.34</v>
      </c>
      <c r="H14" s="1">
        <v>26.16</v>
      </c>
      <c r="I14" s="1">
        <v>15.17</v>
      </c>
      <c r="J14" s="1">
        <v>26.35</v>
      </c>
      <c r="K14" s="1">
        <v>23.66</v>
      </c>
      <c r="L14" s="1">
        <v>79.42</v>
      </c>
      <c r="M14" s="1">
        <v>83.42</v>
      </c>
      <c r="N14" s="1">
        <v>46.35</v>
      </c>
      <c r="O14" s="1">
        <v>61.8</v>
      </c>
    </row>
    <row r="15" spans="1:15" ht="12.75">
      <c r="A15" t="str">
        <f>"0701901"</f>
        <v>0701901</v>
      </c>
      <c r="B15" t="s">
        <v>7</v>
      </c>
      <c r="C15" t="str">
        <f t="shared" si="0"/>
        <v>08/01/01</v>
      </c>
      <c r="D15" s="1">
        <v>122.11</v>
      </c>
      <c r="E15" s="1">
        <v>97.95</v>
      </c>
      <c r="F15" s="1">
        <v>65</v>
      </c>
      <c r="G15" s="1">
        <v>91.38</v>
      </c>
      <c r="H15" s="1">
        <v>23.11</v>
      </c>
      <c r="I15" s="1">
        <v>15</v>
      </c>
      <c r="J15" s="1">
        <v>15</v>
      </c>
      <c r="K15" s="1">
        <v>21.92</v>
      </c>
      <c r="L15" s="1">
        <v>65</v>
      </c>
      <c r="M15" s="1">
        <v>65</v>
      </c>
      <c r="N15" s="1">
        <v>65</v>
      </c>
      <c r="O15" s="1">
        <v>1</v>
      </c>
    </row>
    <row r="16" spans="1:15" ht="12.75">
      <c r="A16" t="str">
        <f>"0901901"</f>
        <v>0901901</v>
      </c>
      <c r="B16" t="s">
        <v>8</v>
      </c>
      <c r="C16" t="str">
        <f t="shared" si="0"/>
        <v>08/01/01</v>
      </c>
      <c r="D16" s="1">
        <v>99.55</v>
      </c>
      <c r="E16" s="1">
        <v>90.99</v>
      </c>
      <c r="F16" s="1">
        <v>95.29</v>
      </c>
      <c r="G16" s="1">
        <v>88.57</v>
      </c>
      <c r="H16" s="1">
        <v>35.71</v>
      </c>
      <c r="I16" s="1">
        <v>21.25</v>
      </c>
      <c r="J16" s="1">
        <v>28.76</v>
      </c>
      <c r="K16" s="1">
        <v>32.6</v>
      </c>
      <c r="L16" s="1">
        <v>116.2</v>
      </c>
      <c r="M16" s="1">
        <v>102.19</v>
      </c>
      <c r="N16" s="1">
        <v>96.49</v>
      </c>
      <c r="O16" s="1">
        <v>42.23</v>
      </c>
    </row>
    <row r="17" spans="1:15" ht="12.75">
      <c r="A17" t="str">
        <f>"1101901"</f>
        <v>1101901</v>
      </c>
      <c r="B17" t="s">
        <v>9</v>
      </c>
      <c r="C17" t="str">
        <f t="shared" si="0"/>
        <v>08/01/01</v>
      </c>
      <c r="D17" s="1">
        <v>118.06</v>
      </c>
      <c r="E17" s="1">
        <v>74.52</v>
      </c>
      <c r="F17" s="1">
        <v>61.3</v>
      </c>
      <c r="G17" s="1">
        <v>57.97</v>
      </c>
      <c r="H17" s="1">
        <v>34.68</v>
      </c>
      <c r="I17" s="1">
        <v>19.47</v>
      </c>
      <c r="J17" s="1">
        <v>27.93</v>
      </c>
      <c r="K17" s="1">
        <v>31.66</v>
      </c>
      <c r="L17" s="1">
        <v>112.87</v>
      </c>
      <c r="M17" s="1">
        <v>99.25</v>
      </c>
      <c r="N17" s="1">
        <v>93.97</v>
      </c>
      <c r="O17" s="1">
        <v>53.04</v>
      </c>
    </row>
    <row r="18" spans="1:15" ht="12.75">
      <c r="A18" t="str">
        <f>"1257901"</f>
        <v>1257901</v>
      </c>
      <c r="B18" t="s">
        <v>10</v>
      </c>
      <c r="C18" t="str">
        <f t="shared" si="0"/>
        <v>08/01/01</v>
      </c>
      <c r="D18" s="1">
        <v>70.6</v>
      </c>
      <c r="E18" s="1">
        <v>76.48</v>
      </c>
      <c r="F18" s="1">
        <v>56.65</v>
      </c>
      <c r="G18" s="1">
        <v>78.96</v>
      </c>
      <c r="H18" s="1">
        <v>33.16</v>
      </c>
      <c r="I18" s="1">
        <v>16.48</v>
      </c>
      <c r="J18" s="1">
        <v>16.48</v>
      </c>
      <c r="K18" s="1">
        <v>30.27</v>
      </c>
      <c r="L18" s="1">
        <v>78.96</v>
      </c>
      <c r="M18" s="1">
        <v>56.65</v>
      </c>
      <c r="N18" s="1">
        <v>56.65</v>
      </c>
      <c r="O18" s="1">
        <v>56.65</v>
      </c>
    </row>
    <row r="19" spans="1:15" ht="12.75">
      <c r="A19" t="str">
        <f>"1302901"</f>
        <v>1302901</v>
      </c>
      <c r="B19" t="s">
        <v>11</v>
      </c>
      <c r="C19" t="str">
        <f t="shared" si="0"/>
        <v>08/01/01</v>
      </c>
      <c r="D19" s="1">
        <v>62.09</v>
      </c>
      <c r="E19" s="1">
        <v>84.24</v>
      </c>
      <c r="F19" s="1">
        <v>1.03</v>
      </c>
      <c r="G19" s="1">
        <v>84.12</v>
      </c>
      <c r="H19" s="1">
        <v>30.08</v>
      </c>
      <c r="I19" s="1">
        <v>15.97</v>
      </c>
      <c r="J19" s="1">
        <v>15.97</v>
      </c>
      <c r="K19" s="1">
        <v>33.31</v>
      </c>
      <c r="L19" s="1">
        <v>84.53</v>
      </c>
      <c r="M19" s="1">
        <v>84.38</v>
      </c>
      <c r="N19" s="1">
        <v>1.03</v>
      </c>
      <c r="O19" s="1">
        <v>1.03</v>
      </c>
    </row>
    <row r="20" spans="1:15" ht="12.75">
      <c r="A20" t="str">
        <f>"1401903"</f>
        <v>1401903</v>
      </c>
      <c r="B20" t="s">
        <v>12</v>
      </c>
      <c r="C20" t="str">
        <f t="shared" si="0"/>
        <v>08/01/01</v>
      </c>
      <c r="D20" s="1">
        <v>125.79</v>
      </c>
      <c r="E20" s="1">
        <v>93.17</v>
      </c>
      <c r="F20" s="1">
        <v>64.79</v>
      </c>
      <c r="G20" s="1">
        <v>78.06</v>
      </c>
      <c r="H20" s="1">
        <v>35.04</v>
      </c>
      <c r="I20" s="1">
        <v>11.46</v>
      </c>
      <c r="J20" s="1">
        <v>27.55</v>
      </c>
      <c r="K20" s="1">
        <v>31.99</v>
      </c>
      <c r="L20" s="1">
        <v>114.04</v>
      </c>
      <c r="M20" s="1">
        <v>74.29</v>
      </c>
      <c r="N20" s="1">
        <v>41.2</v>
      </c>
      <c r="O20" s="1">
        <v>34.11</v>
      </c>
    </row>
    <row r="21" spans="1:15" ht="12.75">
      <c r="A21" t="str">
        <f>"1404904"</f>
        <v>1404904</v>
      </c>
      <c r="B21" t="s">
        <v>13</v>
      </c>
      <c r="C21" t="str">
        <f t="shared" si="0"/>
        <v>08/01/01</v>
      </c>
      <c r="D21" s="1">
        <v>113.91</v>
      </c>
      <c r="E21" s="1">
        <v>80.4</v>
      </c>
      <c r="F21" s="1">
        <v>77.02</v>
      </c>
      <c r="G21" s="1">
        <v>84.05</v>
      </c>
      <c r="H21" s="1">
        <v>28.22</v>
      </c>
      <c r="I21" s="1">
        <v>14.26</v>
      </c>
      <c r="J21" s="1">
        <v>28.09</v>
      </c>
      <c r="K21" s="1">
        <v>28.45</v>
      </c>
      <c r="L21" s="1">
        <v>112.42</v>
      </c>
      <c r="M21" s="1">
        <v>103.88</v>
      </c>
      <c r="N21" s="1">
        <v>61.17</v>
      </c>
      <c r="O21" s="1">
        <v>78.97</v>
      </c>
    </row>
    <row r="22" spans="1:15" ht="12.75">
      <c r="A22" t="str">
        <f>"1451901"</f>
        <v>1451901</v>
      </c>
      <c r="B22" t="s">
        <v>14</v>
      </c>
      <c r="C22" t="str">
        <f t="shared" si="0"/>
        <v>08/01/01</v>
      </c>
      <c r="D22" s="1">
        <v>92.88</v>
      </c>
      <c r="E22" s="1">
        <v>79.02</v>
      </c>
      <c r="F22" s="1">
        <v>66</v>
      </c>
      <c r="G22" s="1">
        <v>77.46</v>
      </c>
      <c r="H22" s="1">
        <v>30.7</v>
      </c>
      <c r="I22" s="1">
        <v>12</v>
      </c>
      <c r="J22" s="1">
        <v>25.6</v>
      </c>
      <c r="K22" s="1">
        <v>29.02</v>
      </c>
      <c r="L22" s="1">
        <v>103.44</v>
      </c>
      <c r="M22" s="1">
        <v>76.28</v>
      </c>
      <c r="N22" s="1">
        <v>30.9</v>
      </c>
      <c r="O22" s="1">
        <v>46.35</v>
      </c>
    </row>
    <row r="23" spans="1:15" ht="12.75">
      <c r="A23" t="str">
        <f>"1451902"</f>
        <v>1451902</v>
      </c>
      <c r="B23" t="s">
        <v>15</v>
      </c>
      <c r="C23" t="str">
        <f t="shared" si="0"/>
        <v>08/01/01</v>
      </c>
      <c r="D23" s="1">
        <v>136.22</v>
      </c>
      <c r="E23" s="1">
        <v>100.89</v>
      </c>
      <c r="F23" s="1">
        <v>104.71</v>
      </c>
      <c r="G23" s="1">
        <v>94.12</v>
      </c>
      <c r="H23" s="1">
        <v>32.02</v>
      </c>
      <c r="I23" s="1">
        <v>1.03</v>
      </c>
      <c r="J23" s="1">
        <v>1.03</v>
      </c>
      <c r="K23" s="1">
        <v>31.31</v>
      </c>
      <c r="L23" s="1">
        <v>123.49</v>
      </c>
      <c r="M23" s="1">
        <v>1.03</v>
      </c>
      <c r="N23" s="1">
        <v>1.03</v>
      </c>
      <c r="O23" s="1">
        <v>1.03</v>
      </c>
    </row>
    <row r="24" spans="1:15" ht="12.75">
      <c r="A24" t="str">
        <f>"1624901"</f>
        <v>1624901</v>
      </c>
      <c r="B24" t="s">
        <v>16</v>
      </c>
      <c r="C24" t="str">
        <f t="shared" si="0"/>
        <v>08/01/01</v>
      </c>
      <c r="D24" s="1">
        <v>132.86</v>
      </c>
      <c r="E24" s="1">
        <v>92.04</v>
      </c>
      <c r="F24" s="1">
        <v>92.04</v>
      </c>
      <c r="G24" s="1">
        <v>80.39</v>
      </c>
      <c r="H24" s="1">
        <v>37.01</v>
      </c>
      <c r="I24" s="1">
        <v>18.06</v>
      </c>
      <c r="J24" s="1">
        <v>18.06</v>
      </c>
      <c r="K24" s="1">
        <v>33.78</v>
      </c>
      <c r="L24" s="1">
        <v>100.32</v>
      </c>
      <c r="M24" s="1">
        <v>78.48</v>
      </c>
      <c r="N24" s="1">
        <v>89.51</v>
      </c>
      <c r="O24" s="1">
        <v>61.8</v>
      </c>
    </row>
    <row r="25" spans="1:15" ht="12.75">
      <c r="A25" t="str">
        <f>"1758901"</f>
        <v>1758901</v>
      </c>
      <c r="B25" t="s">
        <v>17</v>
      </c>
      <c r="C25" t="str">
        <f t="shared" si="0"/>
        <v>08/01/01</v>
      </c>
      <c r="D25" s="1">
        <v>103.67</v>
      </c>
      <c r="E25" s="1">
        <v>77.94</v>
      </c>
      <c r="F25" s="1">
        <v>94.95</v>
      </c>
      <c r="G25" s="1">
        <v>56.96</v>
      </c>
      <c r="H25" s="1">
        <v>37.27</v>
      </c>
      <c r="I25" s="1">
        <v>15.78</v>
      </c>
      <c r="J25" s="1">
        <v>25.96</v>
      </c>
      <c r="K25" s="1">
        <v>34.02</v>
      </c>
      <c r="L25" s="1">
        <v>121.26</v>
      </c>
      <c r="M25" s="1">
        <v>38.79</v>
      </c>
      <c r="N25" s="1">
        <v>76.24</v>
      </c>
      <c r="O25" s="1">
        <v>56.65</v>
      </c>
    </row>
    <row r="26" spans="1:15" ht="12.75">
      <c r="A26" t="str">
        <f>"1801901"</f>
        <v>1801901</v>
      </c>
      <c r="B26" t="s">
        <v>18</v>
      </c>
      <c r="C26" t="str">
        <f t="shared" si="0"/>
        <v>08/01/01</v>
      </c>
      <c r="D26" s="1">
        <v>105.61</v>
      </c>
      <c r="E26" s="1">
        <v>78.93</v>
      </c>
      <c r="F26" s="1">
        <v>81.92</v>
      </c>
      <c r="G26" s="1">
        <v>73.64</v>
      </c>
      <c r="H26" s="1">
        <v>29.69</v>
      </c>
      <c r="I26" s="1">
        <v>15.75</v>
      </c>
      <c r="J26" s="1">
        <v>15.75</v>
      </c>
      <c r="K26" s="1">
        <v>27.1</v>
      </c>
      <c r="L26" s="1">
        <v>91.89</v>
      </c>
      <c r="M26" s="1">
        <v>84.96</v>
      </c>
      <c r="N26" s="1">
        <v>99.56</v>
      </c>
      <c r="O26" s="1">
        <v>34.99</v>
      </c>
    </row>
    <row r="27" spans="1:15" ht="12.75">
      <c r="A27" t="str">
        <f>"1921901"</f>
        <v>1921901</v>
      </c>
      <c r="B27" t="s">
        <v>19</v>
      </c>
      <c r="C27" t="str">
        <f t="shared" si="0"/>
        <v>08/01/01</v>
      </c>
      <c r="D27" s="1">
        <v>118.77</v>
      </c>
      <c r="E27" s="1">
        <v>90.13</v>
      </c>
      <c r="F27" s="1">
        <v>93.72</v>
      </c>
      <c r="G27" s="1">
        <v>90.91</v>
      </c>
      <c r="H27" s="1">
        <v>37.95</v>
      </c>
      <c r="I27" s="1">
        <v>19.69</v>
      </c>
      <c r="J27" s="1">
        <v>19.69</v>
      </c>
      <c r="K27" s="1">
        <v>34.64</v>
      </c>
      <c r="L27" s="1">
        <v>117.2</v>
      </c>
      <c r="M27" s="1">
        <v>100.21</v>
      </c>
      <c r="N27" s="1">
        <v>101.4</v>
      </c>
      <c r="O27" s="1">
        <v>58.35</v>
      </c>
    </row>
    <row r="28" spans="1:15" ht="12.75">
      <c r="A28" t="str">
        <f>"2124901"</f>
        <v>2124901</v>
      </c>
      <c r="B28" t="s">
        <v>20</v>
      </c>
      <c r="C28" t="str">
        <f t="shared" si="0"/>
        <v>08/01/01</v>
      </c>
      <c r="D28" s="1">
        <v>136.22</v>
      </c>
      <c r="E28" s="1">
        <v>86.2</v>
      </c>
      <c r="F28" s="1">
        <v>42.72</v>
      </c>
      <c r="G28" s="1">
        <v>94.12</v>
      </c>
      <c r="H28" s="1">
        <v>37.95</v>
      </c>
      <c r="I28" s="1">
        <v>15.45</v>
      </c>
      <c r="J28" s="1">
        <v>15.45</v>
      </c>
      <c r="K28" s="1">
        <v>22.43</v>
      </c>
      <c r="L28" s="1">
        <v>42.36</v>
      </c>
      <c r="M28" s="1">
        <v>96.84</v>
      </c>
      <c r="N28" s="1">
        <v>96.84</v>
      </c>
      <c r="O28" s="1">
        <v>41.2</v>
      </c>
    </row>
    <row r="29" spans="1:15" ht="12.75">
      <c r="A29" t="str">
        <f>"2201901"</f>
        <v>2201901</v>
      </c>
      <c r="B29" t="s">
        <v>21</v>
      </c>
      <c r="C29" t="str">
        <f t="shared" si="0"/>
        <v>08/01/01</v>
      </c>
      <c r="D29" s="1">
        <v>97.9</v>
      </c>
      <c r="E29" s="1">
        <v>83.46</v>
      </c>
      <c r="F29" s="1">
        <v>46.35</v>
      </c>
      <c r="G29" s="1">
        <v>88.17</v>
      </c>
      <c r="H29" s="1">
        <v>37.01</v>
      </c>
      <c r="I29" s="1">
        <v>16.24</v>
      </c>
      <c r="J29" s="1">
        <v>27.24</v>
      </c>
      <c r="K29" s="1">
        <v>27.67</v>
      </c>
      <c r="L29" s="1">
        <v>102.56</v>
      </c>
      <c r="M29" s="1">
        <v>93.71</v>
      </c>
      <c r="N29" s="1">
        <v>56.65</v>
      </c>
      <c r="O29" s="1">
        <v>82.4</v>
      </c>
    </row>
    <row r="30" spans="1:15" ht="12.75">
      <c r="A30" t="str">
        <f>"2627901"</f>
        <v>2627901</v>
      </c>
      <c r="B30" t="s">
        <v>22</v>
      </c>
      <c r="C30" t="str">
        <f t="shared" si="0"/>
        <v>08/01/01</v>
      </c>
      <c r="D30" s="1">
        <v>84.52</v>
      </c>
      <c r="E30" s="1">
        <v>73.28</v>
      </c>
      <c r="F30" s="1">
        <v>76.05</v>
      </c>
      <c r="G30" s="1">
        <v>56.5</v>
      </c>
      <c r="H30" s="1">
        <v>27.56</v>
      </c>
      <c r="I30" s="1">
        <v>14.5</v>
      </c>
      <c r="J30" s="1">
        <v>14.5</v>
      </c>
      <c r="K30" s="1">
        <v>25.16</v>
      </c>
      <c r="L30" s="1">
        <v>89.69</v>
      </c>
      <c r="M30" s="1">
        <v>78.87</v>
      </c>
      <c r="N30" s="1">
        <v>65</v>
      </c>
      <c r="O30" s="1">
        <v>86.15</v>
      </c>
    </row>
    <row r="31" spans="1:15" ht="12.75">
      <c r="A31" t="str">
        <f>"2701901"</f>
        <v>2701901</v>
      </c>
      <c r="B31" t="s">
        <v>23</v>
      </c>
      <c r="C31" t="str">
        <f t="shared" si="0"/>
        <v>08/01/01</v>
      </c>
      <c r="D31" s="1">
        <v>132.38</v>
      </c>
      <c r="E31" s="1">
        <v>100.38</v>
      </c>
      <c r="F31" s="1">
        <v>96.32</v>
      </c>
      <c r="G31" s="1">
        <v>81.47</v>
      </c>
      <c r="H31" s="1">
        <v>30.83</v>
      </c>
      <c r="I31" s="1">
        <v>15.66</v>
      </c>
      <c r="J31" s="1">
        <v>23.81</v>
      </c>
      <c r="K31" s="1">
        <v>22.01</v>
      </c>
      <c r="L31" s="1">
        <v>123.49</v>
      </c>
      <c r="M31" s="1">
        <v>91.39</v>
      </c>
      <c r="N31" s="1">
        <v>80.34</v>
      </c>
      <c r="O31" s="1">
        <v>80.34</v>
      </c>
    </row>
    <row r="32" spans="1:15" ht="12.75">
      <c r="A32" t="str">
        <f>"2701903"</f>
        <v>2701903</v>
      </c>
      <c r="B32" t="s">
        <v>24</v>
      </c>
      <c r="C32" t="str">
        <f t="shared" si="0"/>
        <v>08/01/01</v>
      </c>
      <c r="D32" s="1">
        <v>104.54</v>
      </c>
      <c r="E32" s="1">
        <v>100.89</v>
      </c>
      <c r="F32" s="1">
        <v>104.71</v>
      </c>
      <c r="G32" s="1">
        <v>94.12</v>
      </c>
      <c r="H32" s="1">
        <v>28.38</v>
      </c>
      <c r="I32" s="1">
        <v>29.88</v>
      </c>
      <c r="J32" s="1">
        <v>26.05</v>
      </c>
      <c r="K32" s="1">
        <v>31.02</v>
      </c>
      <c r="L32" s="1">
        <v>102.07</v>
      </c>
      <c r="M32" s="1">
        <v>108.59</v>
      </c>
      <c r="N32" s="1">
        <v>93.77</v>
      </c>
      <c r="O32" s="1">
        <v>87.55</v>
      </c>
    </row>
    <row r="33" spans="1:15" ht="12.75">
      <c r="A33" t="str">
        <f>"2701907"</f>
        <v>2701907</v>
      </c>
      <c r="B33" t="s">
        <v>25</v>
      </c>
      <c r="C33" t="str">
        <f t="shared" si="0"/>
        <v>08/01/01</v>
      </c>
      <c r="D33" s="1">
        <v>132.07</v>
      </c>
      <c r="E33" s="1">
        <v>100.89</v>
      </c>
      <c r="F33" s="1">
        <v>104.71</v>
      </c>
      <c r="G33" s="1">
        <v>68.46</v>
      </c>
      <c r="H33" s="1">
        <v>27.54</v>
      </c>
      <c r="I33" s="1">
        <v>15.97</v>
      </c>
      <c r="J33" s="1">
        <v>15.97</v>
      </c>
      <c r="K33" s="1">
        <v>15.97</v>
      </c>
      <c r="L33" s="1">
        <v>123.49</v>
      </c>
      <c r="M33" s="1">
        <v>108.59</v>
      </c>
      <c r="N33" s="1">
        <v>63.86</v>
      </c>
      <c r="O33" s="1">
        <v>66.57</v>
      </c>
    </row>
    <row r="34" spans="1:15" ht="12.75">
      <c r="A34" t="str">
        <f>"2701908"</f>
        <v>2701908</v>
      </c>
      <c r="B34" t="s">
        <v>26</v>
      </c>
      <c r="C34" t="str">
        <f t="shared" si="0"/>
        <v>08/01/01</v>
      </c>
      <c r="D34" s="1">
        <v>136.22</v>
      </c>
      <c r="E34" s="1">
        <v>100.89</v>
      </c>
      <c r="F34" s="1">
        <v>104.71</v>
      </c>
      <c r="G34" s="1">
        <v>94.12</v>
      </c>
      <c r="H34" s="1">
        <v>28.74</v>
      </c>
      <c r="I34" s="1">
        <v>25.66</v>
      </c>
      <c r="J34" s="1">
        <v>25.66</v>
      </c>
      <c r="K34" s="1">
        <v>25.66</v>
      </c>
      <c r="L34" s="1">
        <v>123.49</v>
      </c>
      <c r="M34" s="1">
        <v>56.65</v>
      </c>
      <c r="N34" s="1">
        <v>102.55</v>
      </c>
      <c r="O34" s="1">
        <v>61.8</v>
      </c>
    </row>
    <row r="35" spans="1:15" ht="12.75">
      <c r="A35" t="str">
        <f>"2902901"</f>
        <v>2902901</v>
      </c>
      <c r="B35" t="s">
        <v>27</v>
      </c>
      <c r="C35" t="str">
        <f t="shared" si="0"/>
        <v>08/01/01</v>
      </c>
      <c r="D35" s="1">
        <v>147.55</v>
      </c>
      <c r="E35" s="1">
        <v>57.94</v>
      </c>
      <c r="F35" s="1">
        <v>110.76</v>
      </c>
      <c r="G35" s="1">
        <v>101.96</v>
      </c>
      <c r="H35" s="1">
        <v>11.59</v>
      </c>
      <c r="I35" s="1">
        <v>11.59</v>
      </c>
      <c r="J35" s="1">
        <v>11.59</v>
      </c>
      <c r="K35" s="1">
        <v>18.61</v>
      </c>
      <c r="L35" s="1">
        <v>62.61</v>
      </c>
      <c r="M35" s="1">
        <v>97.5</v>
      </c>
      <c r="N35" s="1">
        <v>41.2</v>
      </c>
      <c r="O35" s="1">
        <v>44.29</v>
      </c>
    </row>
    <row r="36" spans="1:15" ht="12.75">
      <c r="A36" t="str">
        <f>"2905900"</f>
        <v>2905900</v>
      </c>
      <c r="B36" t="s">
        <v>28</v>
      </c>
      <c r="C36" t="str">
        <f t="shared" si="0"/>
        <v>08/01/01</v>
      </c>
      <c r="D36" s="1">
        <v>111.73</v>
      </c>
      <c r="E36" s="1">
        <v>88.68</v>
      </c>
      <c r="F36" s="1">
        <v>100.87</v>
      </c>
      <c r="G36" s="1">
        <v>79.44</v>
      </c>
      <c r="H36" s="1">
        <v>19.21</v>
      </c>
      <c r="I36" s="1">
        <v>11.07</v>
      </c>
      <c r="J36" s="1">
        <v>11.07</v>
      </c>
      <c r="K36" s="1">
        <v>19.52</v>
      </c>
      <c r="L36" s="1">
        <v>80.22</v>
      </c>
      <c r="M36" s="1">
        <v>116.43</v>
      </c>
      <c r="N36" s="1">
        <v>51.5</v>
      </c>
      <c r="O36" s="1">
        <v>51.5</v>
      </c>
    </row>
    <row r="37" spans="1:15" ht="12.75">
      <c r="A37" t="str">
        <f>"2908901"</f>
        <v>2908901</v>
      </c>
      <c r="B37" t="s">
        <v>29</v>
      </c>
      <c r="C37" t="str">
        <f t="shared" si="0"/>
        <v>08/01/01</v>
      </c>
      <c r="D37" s="1">
        <v>105.74</v>
      </c>
      <c r="E37" s="1">
        <v>77.69</v>
      </c>
      <c r="F37" s="1">
        <v>108.28</v>
      </c>
      <c r="G37" s="1">
        <v>85.21</v>
      </c>
      <c r="H37" s="1">
        <v>22.26</v>
      </c>
      <c r="I37" s="1">
        <v>13.13</v>
      </c>
      <c r="J37" s="1">
        <v>13.13</v>
      </c>
      <c r="K37" s="1">
        <v>22.35</v>
      </c>
      <c r="L37" s="1">
        <v>117.13</v>
      </c>
      <c r="M37" s="1">
        <v>110.65</v>
      </c>
      <c r="N37" s="1">
        <v>63.86</v>
      </c>
      <c r="O37" s="1">
        <v>115.15</v>
      </c>
    </row>
    <row r="38" spans="1:15" ht="12.75">
      <c r="A38" t="str">
        <f>"2910900"</f>
        <v>2910900</v>
      </c>
      <c r="B38" t="s">
        <v>30</v>
      </c>
      <c r="C38" t="str">
        <f t="shared" si="0"/>
        <v>08/01/01</v>
      </c>
      <c r="D38" s="1">
        <v>167.19</v>
      </c>
      <c r="E38" s="1">
        <v>97.85</v>
      </c>
      <c r="F38" s="1">
        <v>98.63</v>
      </c>
      <c r="G38" s="1">
        <v>90.68</v>
      </c>
      <c r="H38" s="1">
        <v>17.69</v>
      </c>
      <c r="I38" s="1">
        <v>19.28</v>
      </c>
      <c r="J38" s="1">
        <v>22.81</v>
      </c>
      <c r="K38" s="1">
        <v>16.05</v>
      </c>
      <c r="L38" s="1">
        <v>145.37</v>
      </c>
      <c r="M38" s="1">
        <v>114.95</v>
      </c>
      <c r="N38" s="1">
        <v>93.42</v>
      </c>
      <c r="O38" s="1">
        <v>133.84</v>
      </c>
    </row>
    <row r="39" spans="1:15" ht="12.75">
      <c r="A39" t="str">
        <f>"2950900"</f>
        <v>2950900</v>
      </c>
      <c r="B39" t="s">
        <v>31</v>
      </c>
      <c r="C39" t="str">
        <f t="shared" si="0"/>
        <v>08/01/01</v>
      </c>
      <c r="D39" s="1">
        <v>118.93</v>
      </c>
      <c r="E39" s="1">
        <v>101.48</v>
      </c>
      <c r="F39" s="1">
        <v>91.12</v>
      </c>
      <c r="G39" s="1">
        <v>94.25</v>
      </c>
      <c r="H39" s="1">
        <v>20.57</v>
      </c>
      <c r="I39" s="1">
        <v>11.33</v>
      </c>
      <c r="J39" s="1">
        <v>26.67</v>
      </c>
      <c r="K39" s="1">
        <v>19.78</v>
      </c>
      <c r="L39" s="1">
        <v>102.68</v>
      </c>
      <c r="M39" s="1">
        <v>99.95</v>
      </c>
      <c r="N39" s="1">
        <v>52.52</v>
      </c>
      <c r="O39" s="1">
        <v>128.75</v>
      </c>
    </row>
    <row r="40" spans="1:15" ht="12.75">
      <c r="A40" t="str">
        <f>"2952901"</f>
        <v>2952901</v>
      </c>
      <c r="B40" t="s">
        <v>32</v>
      </c>
      <c r="C40" t="str">
        <f aca="true" t="shared" si="1" ref="C40:C71">"08/01/01"</f>
        <v>08/01/01</v>
      </c>
      <c r="D40" s="1">
        <v>128.62</v>
      </c>
      <c r="E40" s="1">
        <v>80.35</v>
      </c>
      <c r="F40" s="1">
        <v>51.5</v>
      </c>
      <c r="G40" s="1">
        <v>80.94</v>
      </c>
      <c r="H40" s="1">
        <v>22.26</v>
      </c>
      <c r="I40" s="1">
        <v>12.36</v>
      </c>
      <c r="J40" s="1">
        <v>12.36</v>
      </c>
      <c r="K40" s="1">
        <v>17.42</v>
      </c>
      <c r="L40" s="1">
        <v>79.79</v>
      </c>
      <c r="M40" s="1">
        <v>83.82</v>
      </c>
      <c r="N40" s="1">
        <v>56.65</v>
      </c>
      <c r="O40" s="1">
        <v>56.65</v>
      </c>
    </row>
    <row r="41" spans="1:15" ht="12.75">
      <c r="A41" t="str">
        <f>"2952902"</f>
        <v>2952902</v>
      </c>
      <c r="B41" t="s">
        <v>33</v>
      </c>
      <c r="C41" t="str">
        <f t="shared" si="1"/>
        <v>08/01/01</v>
      </c>
      <c r="D41" s="1">
        <v>121.2</v>
      </c>
      <c r="E41" s="1">
        <v>89.06</v>
      </c>
      <c r="F41" s="1">
        <v>89.51</v>
      </c>
      <c r="G41" s="1">
        <v>99.91</v>
      </c>
      <c r="H41" s="1">
        <v>22.26</v>
      </c>
      <c r="I41" s="1">
        <v>12.36</v>
      </c>
      <c r="J41" s="1">
        <v>12.36</v>
      </c>
      <c r="K41" s="1">
        <v>18.4</v>
      </c>
      <c r="L41" s="1">
        <v>71.74</v>
      </c>
      <c r="M41" s="1">
        <v>109.07</v>
      </c>
      <c r="N41" s="1">
        <v>43.26</v>
      </c>
      <c r="O41" s="1">
        <v>77.25</v>
      </c>
    </row>
    <row r="42" spans="1:15" ht="12.75">
      <c r="A42" t="str">
        <f>"3101901"</f>
        <v>3101901</v>
      </c>
      <c r="B42" t="s">
        <v>34</v>
      </c>
      <c r="C42" t="str">
        <f t="shared" si="1"/>
        <v>08/01/01</v>
      </c>
      <c r="D42" s="1">
        <v>123.91</v>
      </c>
      <c r="E42" s="1">
        <v>77.86</v>
      </c>
      <c r="F42" s="1">
        <v>78.35</v>
      </c>
      <c r="G42" s="1">
        <v>74.32</v>
      </c>
      <c r="H42" s="1">
        <v>28.36</v>
      </c>
      <c r="I42" s="1">
        <v>14.31</v>
      </c>
      <c r="J42" s="1">
        <v>14.31</v>
      </c>
      <c r="K42" s="1">
        <v>28.65</v>
      </c>
      <c r="L42" s="1">
        <v>73.29</v>
      </c>
      <c r="M42" s="1">
        <v>68.13</v>
      </c>
      <c r="N42" s="1">
        <v>69.99</v>
      </c>
      <c r="O42" s="1">
        <v>46.35</v>
      </c>
    </row>
    <row r="43" spans="1:15" ht="12.75">
      <c r="A43" t="str">
        <f>"3202901"</f>
        <v>3202901</v>
      </c>
      <c r="B43" t="s">
        <v>35</v>
      </c>
      <c r="C43" t="str">
        <f t="shared" si="1"/>
        <v>08/01/01</v>
      </c>
      <c r="D43" s="1">
        <v>102.27</v>
      </c>
      <c r="E43" s="1">
        <v>87.03</v>
      </c>
      <c r="F43" s="1">
        <v>46.35</v>
      </c>
      <c r="G43" s="1">
        <v>78.14</v>
      </c>
      <c r="H43" s="1">
        <v>34.65</v>
      </c>
      <c r="I43" s="1">
        <v>20.6</v>
      </c>
      <c r="J43" s="1">
        <v>28.31</v>
      </c>
      <c r="K43" s="1">
        <v>32.09</v>
      </c>
      <c r="L43" s="1">
        <v>114.41</v>
      </c>
      <c r="M43" s="1">
        <v>108.59</v>
      </c>
      <c r="N43" s="1">
        <v>46.35</v>
      </c>
      <c r="O43" s="1">
        <v>41.2</v>
      </c>
    </row>
    <row r="44" spans="1:15" ht="12.75">
      <c r="A44" t="str">
        <f>"3301902"</f>
        <v>3301902</v>
      </c>
      <c r="B44" t="s">
        <v>36</v>
      </c>
      <c r="C44" t="str">
        <f t="shared" si="1"/>
        <v>08/01/01</v>
      </c>
      <c r="D44" s="1">
        <v>107.72</v>
      </c>
      <c r="E44" s="1">
        <v>100.89</v>
      </c>
      <c r="F44" s="1">
        <v>103.53</v>
      </c>
      <c r="G44" s="1">
        <v>94.12</v>
      </c>
      <c r="H44" s="1">
        <v>26.86</v>
      </c>
      <c r="I44" s="1">
        <v>27.35</v>
      </c>
      <c r="J44" s="1">
        <v>15.45</v>
      </c>
      <c r="K44" s="1">
        <v>27.96</v>
      </c>
      <c r="L44" s="1">
        <v>102.2</v>
      </c>
      <c r="M44" s="1">
        <v>86.26</v>
      </c>
      <c r="N44" s="1">
        <v>25.75</v>
      </c>
      <c r="O44" s="1">
        <v>66.95</v>
      </c>
    </row>
    <row r="45" spans="1:15" ht="12.75">
      <c r="A45" t="str">
        <f>"3402901"</f>
        <v>3402901</v>
      </c>
      <c r="B45" t="s">
        <v>37</v>
      </c>
      <c r="C45" t="str">
        <f t="shared" si="1"/>
        <v>08/01/01</v>
      </c>
      <c r="D45" s="1">
        <v>84.34</v>
      </c>
      <c r="E45" s="1">
        <v>87.57</v>
      </c>
      <c r="F45" s="1">
        <v>94.38</v>
      </c>
      <c r="G45" s="1">
        <v>84.7</v>
      </c>
      <c r="H45" s="1">
        <v>32.94</v>
      </c>
      <c r="I45" s="1">
        <v>15.57</v>
      </c>
      <c r="J45" s="1">
        <v>15.56</v>
      </c>
      <c r="K45" s="1">
        <v>31.12</v>
      </c>
      <c r="L45" s="1">
        <v>91.46</v>
      </c>
      <c r="M45" s="1">
        <v>90.79</v>
      </c>
      <c r="N45" s="1">
        <v>90.79</v>
      </c>
      <c r="O45" s="1">
        <v>57.38</v>
      </c>
    </row>
    <row r="46" spans="1:15" ht="12.75">
      <c r="A46" t="str">
        <f>"3429901"</f>
        <v>3429901</v>
      </c>
      <c r="B46" t="s">
        <v>38</v>
      </c>
      <c r="C46" t="str">
        <f t="shared" si="1"/>
        <v>08/01/01</v>
      </c>
      <c r="D46" s="1">
        <v>125.79</v>
      </c>
      <c r="E46" s="1">
        <v>93.17</v>
      </c>
      <c r="F46" s="1">
        <v>77.24</v>
      </c>
      <c r="G46" s="1">
        <v>86.92</v>
      </c>
      <c r="H46" s="1">
        <v>35.04</v>
      </c>
      <c r="I46" s="1">
        <v>16.48</v>
      </c>
      <c r="J46" s="1">
        <v>16.48</v>
      </c>
      <c r="K46" s="1">
        <v>31.99</v>
      </c>
      <c r="L46" s="1">
        <v>114.04</v>
      </c>
      <c r="M46" s="1">
        <v>100.29</v>
      </c>
      <c r="N46" s="1">
        <v>46.35</v>
      </c>
      <c r="O46" s="1">
        <v>46.35</v>
      </c>
    </row>
    <row r="47" spans="1:15" ht="12.75">
      <c r="A47" t="str">
        <f>"3523901"</f>
        <v>3523901</v>
      </c>
      <c r="B47" t="s">
        <v>39</v>
      </c>
      <c r="C47" t="str">
        <f t="shared" si="1"/>
        <v>08/01/01</v>
      </c>
      <c r="D47" s="1">
        <v>131.82</v>
      </c>
      <c r="E47" s="1">
        <v>97.63</v>
      </c>
      <c r="F47" s="1">
        <v>61.8</v>
      </c>
      <c r="G47" s="1">
        <v>91.08</v>
      </c>
      <c r="H47" s="1">
        <v>36.72</v>
      </c>
      <c r="I47" s="1">
        <v>12.67</v>
      </c>
      <c r="J47" s="1">
        <v>12.67</v>
      </c>
      <c r="K47" s="1">
        <v>33.53</v>
      </c>
      <c r="L47" s="1">
        <v>108.45</v>
      </c>
      <c r="M47" s="1">
        <v>105.06</v>
      </c>
      <c r="N47" s="1">
        <v>51.5</v>
      </c>
      <c r="O47" s="1">
        <v>61.8</v>
      </c>
    </row>
    <row r="48" spans="1:15" ht="12.75">
      <c r="A48" t="str">
        <f>"3523902"</f>
        <v>3523902</v>
      </c>
      <c r="B48" t="s">
        <v>40</v>
      </c>
      <c r="C48" t="str">
        <f t="shared" si="1"/>
        <v>08/01/01</v>
      </c>
      <c r="D48" s="1">
        <v>128.57</v>
      </c>
      <c r="E48" s="1">
        <v>95.23</v>
      </c>
      <c r="F48" s="1">
        <v>98.83</v>
      </c>
      <c r="G48" s="1">
        <v>88.84</v>
      </c>
      <c r="H48" s="1">
        <v>35.82</v>
      </c>
      <c r="I48" s="1">
        <v>22</v>
      </c>
      <c r="J48" s="1">
        <v>22</v>
      </c>
      <c r="K48" s="1">
        <v>32.7</v>
      </c>
      <c r="L48" s="1">
        <v>116.56</v>
      </c>
      <c r="M48" s="1">
        <v>102.5</v>
      </c>
      <c r="N48" s="1">
        <v>75</v>
      </c>
      <c r="O48" s="1">
        <v>20</v>
      </c>
    </row>
    <row r="49" spans="1:15" ht="12.75">
      <c r="A49" t="str">
        <f>"3622901"</f>
        <v>3622901</v>
      </c>
      <c r="B49" t="s">
        <v>41</v>
      </c>
      <c r="C49" t="str">
        <f t="shared" si="1"/>
        <v>08/01/01</v>
      </c>
      <c r="D49" s="1">
        <v>97.87</v>
      </c>
      <c r="E49" s="1">
        <v>63.97</v>
      </c>
      <c r="F49" s="1">
        <v>96.2</v>
      </c>
      <c r="G49" s="1">
        <v>69.73</v>
      </c>
      <c r="H49" s="1">
        <v>34.87</v>
      </c>
      <c r="I49" s="1">
        <v>1.03</v>
      </c>
      <c r="J49" s="1">
        <v>28.08</v>
      </c>
      <c r="K49" s="1">
        <v>31.83</v>
      </c>
      <c r="L49" s="1">
        <v>88.19</v>
      </c>
      <c r="M49" s="1">
        <v>86.8</v>
      </c>
      <c r="N49" s="1">
        <v>56.65</v>
      </c>
      <c r="O49" s="1">
        <v>66.95</v>
      </c>
    </row>
    <row r="50" spans="1:15" ht="12.75">
      <c r="A50" t="str">
        <f>"3702901"</f>
        <v>3702901</v>
      </c>
      <c r="B50" t="s">
        <v>42</v>
      </c>
      <c r="C50" t="str">
        <f t="shared" si="1"/>
        <v>08/01/01</v>
      </c>
      <c r="D50" s="1">
        <v>121.34</v>
      </c>
      <c r="E50" s="1">
        <v>74.06</v>
      </c>
      <c r="F50" s="1">
        <v>45</v>
      </c>
      <c r="G50" s="1">
        <v>45</v>
      </c>
      <c r="H50" s="1">
        <v>34.28</v>
      </c>
      <c r="I50" s="1">
        <v>22.58</v>
      </c>
      <c r="J50" s="1">
        <v>12</v>
      </c>
      <c r="K50" s="1">
        <v>31.29</v>
      </c>
      <c r="L50" s="1">
        <v>111.55</v>
      </c>
      <c r="M50" s="1">
        <v>98.09</v>
      </c>
      <c r="N50" s="1">
        <v>42</v>
      </c>
      <c r="O50" s="1">
        <v>30</v>
      </c>
    </row>
    <row r="51" spans="1:15" ht="12.75">
      <c r="A51" t="str">
        <f>"3824901"</f>
        <v>3824901</v>
      </c>
      <c r="B51" t="s">
        <v>43</v>
      </c>
      <c r="C51" t="str">
        <f t="shared" si="1"/>
        <v>08/01/01</v>
      </c>
      <c r="D51" s="1">
        <v>131.87</v>
      </c>
      <c r="E51" s="1">
        <v>97.67</v>
      </c>
      <c r="F51" s="1">
        <v>61.8</v>
      </c>
      <c r="G51" s="1">
        <v>61.8</v>
      </c>
      <c r="H51" s="1">
        <v>36.74</v>
      </c>
      <c r="I51" s="1">
        <v>15.97</v>
      </c>
      <c r="J51" s="1">
        <v>15.97</v>
      </c>
      <c r="K51" s="1">
        <v>33.54</v>
      </c>
      <c r="L51" s="1">
        <v>105.39</v>
      </c>
      <c r="M51" s="1">
        <v>104.26</v>
      </c>
      <c r="N51" s="1">
        <v>61.8</v>
      </c>
      <c r="O51" s="1">
        <v>61.8</v>
      </c>
    </row>
    <row r="52" spans="1:15" ht="12.75">
      <c r="A52" t="str">
        <f>"3922900"</f>
        <v>3922900</v>
      </c>
      <c r="B52" t="s">
        <v>44</v>
      </c>
      <c r="C52" t="str">
        <f t="shared" si="1"/>
        <v>08/01/01</v>
      </c>
      <c r="D52" s="1">
        <v>146.46</v>
      </c>
      <c r="E52" s="1">
        <v>96.16</v>
      </c>
      <c r="F52" s="1">
        <v>1.03</v>
      </c>
      <c r="G52" s="1">
        <v>1.03</v>
      </c>
      <c r="H52" s="1">
        <v>19.5</v>
      </c>
      <c r="I52" s="1">
        <v>1.03</v>
      </c>
      <c r="J52" s="1">
        <v>1.03</v>
      </c>
      <c r="K52" s="1">
        <v>19.58</v>
      </c>
      <c r="L52" s="1">
        <v>127.35</v>
      </c>
      <c r="M52" s="1">
        <v>1.03</v>
      </c>
      <c r="N52" s="1">
        <v>1.03</v>
      </c>
      <c r="O52" s="1">
        <v>1.03</v>
      </c>
    </row>
    <row r="53" spans="1:15" ht="12.75">
      <c r="A53" t="str">
        <f>"4324901"</f>
        <v>4324901</v>
      </c>
      <c r="B53" t="s">
        <v>45</v>
      </c>
      <c r="C53" t="str">
        <f t="shared" si="1"/>
        <v>08/01/01</v>
      </c>
      <c r="D53" s="1">
        <v>167.19</v>
      </c>
      <c r="E53" s="1">
        <v>81.82</v>
      </c>
      <c r="F53" s="1">
        <v>102.11</v>
      </c>
      <c r="G53" s="1">
        <v>88.42</v>
      </c>
      <c r="H53" s="1">
        <v>22.26</v>
      </c>
      <c r="I53" s="1">
        <v>14.94</v>
      </c>
      <c r="J53" s="1">
        <v>30.01</v>
      </c>
      <c r="K53" s="1">
        <v>22.35</v>
      </c>
      <c r="L53" s="1">
        <v>79.73</v>
      </c>
      <c r="M53" s="1">
        <v>14.94</v>
      </c>
      <c r="N53" s="1">
        <v>14.94</v>
      </c>
      <c r="O53" s="1">
        <v>14.94</v>
      </c>
    </row>
    <row r="54" spans="1:15" ht="12.75">
      <c r="A54" t="str">
        <f>"4329900"</f>
        <v>4329900</v>
      </c>
      <c r="B54" t="s">
        <v>46</v>
      </c>
      <c r="C54" t="str">
        <f t="shared" si="1"/>
        <v>08/01/01</v>
      </c>
      <c r="D54" s="1">
        <v>167.19</v>
      </c>
      <c r="E54" s="1">
        <v>101.44</v>
      </c>
      <c r="F54" s="1">
        <v>75.43</v>
      </c>
      <c r="G54" s="1">
        <v>71.17</v>
      </c>
      <c r="H54" s="1">
        <v>22.26</v>
      </c>
      <c r="I54" s="1">
        <v>14.32</v>
      </c>
      <c r="J54" s="1">
        <v>14.85</v>
      </c>
      <c r="K54" s="1">
        <v>22.35</v>
      </c>
      <c r="L54" s="1">
        <v>78.98</v>
      </c>
      <c r="M54" s="1">
        <v>123.65</v>
      </c>
      <c r="N54" s="1">
        <v>51.5</v>
      </c>
      <c r="O54" s="1">
        <v>51.5</v>
      </c>
    </row>
    <row r="55" spans="1:15" ht="12.75">
      <c r="A55" t="str">
        <f>"4423901"</f>
        <v>4423901</v>
      </c>
      <c r="B55" t="s">
        <v>47</v>
      </c>
      <c r="C55" t="str">
        <f t="shared" si="1"/>
        <v>08/01/01</v>
      </c>
      <c r="D55" s="1">
        <v>121.72</v>
      </c>
      <c r="E55" s="1">
        <v>89.84</v>
      </c>
      <c r="F55" s="1">
        <v>54</v>
      </c>
      <c r="G55" s="1">
        <v>86.85</v>
      </c>
      <c r="H55" s="1">
        <v>35.01</v>
      </c>
      <c r="I55" s="1">
        <v>13.83</v>
      </c>
      <c r="J55" s="1">
        <v>28.2</v>
      </c>
      <c r="K55" s="1">
        <v>31.96</v>
      </c>
      <c r="L55" s="1">
        <v>113.94</v>
      </c>
      <c r="M55" s="1">
        <v>100.2</v>
      </c>
      <c r="N55" s="1">
        <v>30</v>
      </c>
      <c r="O55" s="1">
        <v>75</v>
      </c>
    </row>
    <row r="56" spans="1:15" ht="12.75">
      <c r="A56" t="str">
        <f>"4501901"</f>
        <v>4501901</v>
      </c>
      <c r="B56" t="s">
        <v>48</v>
      </c>
      <c r="C56" t="str">
        <f t="shared" si="1"/>
        <v>08/01/01</v>
      </c>
      <c r="D56" s="1">
        <v>128.11</v>
      </c>
      <c r="E56" s="1">
        <v>92.05</v>
      </c>
      <c r="F56" s="1">
        <v>98.48</v>
      </c>
      <c r="G56" s="1">
        <v>88.52</v>
      </c>
      <c r="H56" s="1">
        <v>35.69</v>
      </c>
      <c r="I56" s="1">
        <v>14.5</v>
      </c>
      <c r="J56" s="1">
        <v>20.5</v>
      </c>
      <c r="K56" s="1">
        <v>32.58</v>
      </c>
      <c r="L56" s="1">
        <v>93.03</v>
      </c>
      <c r="M56" s="1">
        <v>82.2</v>
      </c>
      <c r="N56" s="1">
        <v>96.44</v>
      </c>
      <c r="O56" s="1">
        <v>86.15</v>
      </c>
    </row>
    <row r="57" spans="1:15" ht="12.75">
      <c r="A57" t="str">
        <f>"4601901"</f>
        <v>4601901</v>
      </c>
      <c r="B57" t="s">
        <v>49</v>
      </c>
      <c r="C57" t="str">
        <f t="shared" si="1"/>
        <v>08/01/01</v>
      </c>
      <c r="D57" s="1">
        <v>91.88</v>
      </c>
      <c r="E57" s="1">
        <v>94.46</v>
      </c>
      <c r="F57" s="1">
        <v>75.88</v>
      </c>
      <c r="G57" s="1">
        <v>88.13</v>
      </c>
      <c r="H57" s="1">
        <v>35.52</v>
      </c>
      <c r="I57" s="1">
        <v>28.37</v>
      </c>
      <c r="J57" s="1">
        <v>1.03</v>
      </c>
      <c r="K57" s="1">
        <v>32.43</v>
      </c>
      <c r="L57" s="1">
        <v>111.33</v>
      </c>
      <c r="M57" s="1">
        <v>74.5</v>
      </c>
      <c r="N57" s="1">
        <v>96.01</v>
      </c>
      <c r="O57" s="1">
        <v>1.03</v>
      </c>
    </row>
    <row r="58" spans="1:15" ht="12.75">
      <c r="A58" t="str">
        <f>"5022901"</f>
        <v>5022901</v>
      </c>
      <c r="B58" t="s">
        <v>50</v>
      </c>
      <c r="C58" t="str">
        <f t="shared" si="1"/>
        <v>08/01/01</v>
      </c>
      <c r="D58" s="1">
        <v>100.2</v>
      </c>
      <c r="E58" s="1">
        <v>91.2</v>
      </c>
      <c r="F58" s="1">
        <v>56.65</v>
      </c>
      <c r="G58" s="1">
        <v>86.17</v>
      </c>
      <c r="H58" s="1">
        <v>27.13</v>
      </c>
      <c r="I58" s="1">
        <v>28.44</v>
      </c>
      <c r="J58" s="1">
        <v>15.45</v>
      </c>
      <c r="K58" s="1">
        <v>31.71</v>
      </c>
      <c r="L58" s="1">
        <v>26.97</v>
      </c>
      <c r="M58" s="1">
        <v>41.2</v>
      </c>
      <c r="N58" s="1">
        <v>66.95</v>
      </c>
      <c r="O58" s="1">
        <v>71.07</v>
      </c>
    </row>
    <row r="59" spans="1:15" ht="12.75">
      <c r="A59" t="str">
        <f>"5101900"</f>
        <v>5101900</v>
      </c>
      <c r="B59" t="s">
        <v>51</v>
      </c>
      <c r="C59" t="str">
        <f t="shared" si="1"/>
        <v>08/01/01</v>
      </c>
      <c r="D59" s="1">
        <v>163.32</v>
      </c>
      <c r="E59" s="1">
        <v>86.54</v>
      </c>
      <c r="F59" s="1">
        <v>93.72</v>
      </c>
      <c r="G59" s="1">
        <v>71.7</v>
      </c>
      <c r="H59" s="1">
        <v>19.76</v>
      </c>
      <c r="I59" s="1">
        <v>19.28</v>
      </c>
      <c r="J59" s="1">
        <v>13.54</v>
      </c>
      <c r="K59" s="1">
        <v>20.9</v>
      </c>
      <c r="L59" s="1">
        <v>100.06</v>
      </c>
      <c r="M59" s="1">
        <v>53.56</v>
      </c>
      <c r="N59" s="1">
        <v>53.56</v>
      </c>
      <c r="O59" s="1">
        <v>92.7</v>
      </c>
    </row>
    <row r="60" spans="1:15" ht="12.75">
      <c r="A60" t="str">
        <f>"5123900"</f>
        <v>5123900</v>
      </c>
      <c r="B60" t="s">
        <v>52</v>
      </c>
      <c r="C60" t="str">
        <f t="shared" si="1"/>
        <v>08/01/01</v>
      </c>
      <c r="D60" s="1">
        <v>148.23</v>
      </c>
      <c r="E60" s="1">
        <v>38.03</v>
      </c>
      <c r="F60" s="1">
        <v>64.38</v>
      </c>
      <c r="G60" s="1">
        <v>64.38</v>
      </c>
      <c r="H60" s="1">
        <v>19.72</v>
      </c>
      <c r="I60" s="1">
        <v>12</v>
      </c>
      <c r="J60" s="1">
        <v>12</v>
      </c>
      <c r="K60" s="1">
        <v>19.62</v>
      </c>
      <c r="L60" s="1">
        <v>128.89</v>
      </c>
      <c r="M60" s="1">
        <v>52.52</v>
      </c>
      <c r="N60" s="1">
        <v>52.52</v>
      </c>
      <c r="O60" s="1">
        <v>52.52</v>
      </c>
    </row>
    <row r="61" spans="1:15" ht="12.75">
      <c r="A61" t="str">
        <f>"5154901"</f>
        <v>5154901</v>
      </c>
      <c r="B61" t="s">
        <v>53</v>
      </c>
      <c r="C61" t="str">
        <f t="shared" si="1"/>
        <v>08/01/01</v>
      </c>
      <c r="D61" s="1">
        <v>113.84</v>
      </c>
      <c r="E61" s="1">
        <v>98.53</v>
      </c>
      <c r="F61" s="1">
        <v>25.29</v>
      </c>
      <c r="G61" s="1">
        <v>52.8</v>
      </c>
      <c r="H61" s="1">
        <v>21.69</v>
      </c>
      <c r="I61" s="1">
        <v>17.41</v>
      </c>
      <c r="J61" s="1">
        <v>14.42</v>
      </c>
      <c r="K61" s="1">
        <v>18.94</v>
      </c>
      <c r="L61" s="1">
        <v>72.5</v>
      </c>
      <c r="M61" s="1">
        <v>28.69</v>
      </c>
      <c r="N61" s="1">
        <v>61.8</v>
      </c>
      <c r="O61" s="1">
        <v>77.25</v>
      </c>
    </row>
    <row r="62" spans="1:15" ht="12.75">
      <c r="A62" t="str">
        <f>"5154902"</f>
        <v>5154902</v>
      </c>
      <c r="B62" t="s">
        <v>54</v>
      </c>
      <c r="C62" t="str">
        <f t="shared" si="1"/>
        <v>08/01/01</v>
      </c>
      <c r="D62" s="1">
        <v>133.59</v>
      </c>
      <c r="E62" s="1">
        <v>87.71</v>
      </c>
      <c r="F62" s="1">
        <v>65</v>
      </c>
      <c r="G62" s="1">
        <v>65</v>
      </c>
      <c r="H62" s="1">
        <v>17.78</v>
      </c>
      <c r="I62" s="1">
        <v>12</v>
      </c>
      <c r="J62" s="1">
        <v>12</v>
      </c>
      <c r="K62" s="1">
        <v>17.86</v>
      </c>
      <c r="L62" s="1">
        <v>116.16</v>
      </c>
      <c r="M62" s="1">
        <v>98.8</v>
      </c>
      <c r="N62" s="1">
        <v>75</v>
      </c>
      <c r="O62" s="1">
        <v>70</v>
      </c>
    </row>
    <row r="63" spans="1:15" ht="12.75">
      <c r="A63" t="str">
        <f>"5157902"</f>
        <v>5157902</v>
      </c>
      <c r="B63" t="s">
        <v>55</v>
      </c>
      <c r="C63" t="str">
        <f t="shared" si="1"/>
        <v>08/01/01</v>
      </c>
      <c r="D63" s="1">
        <v>167.19</v>
      </c>
      <c r="E63" s="1">
        <v>88.09</v>
      </c>
      <c r="F63" s="1">
        <v>61.8</v>
      </c>
      <c r="G63" s="1">
        <v>89.9</v>
      </c>
      <c r="H63" s="1">
        <v>22.26</v>
      </c>
      <c r="I63" s="1">
        <v>12</v>
      </c>
      <c r="J63" s="1">
        <v>12</v>
      </c>
      <c r="K63" s="1">
        <v>22.35</v>
      </c>
      <c r="L63" s="1">
        <v>143.27</v>
      </c>
      <c r="M63" s="1">
        <v>51.5</v>
      </c>
      <c r="N63" s="1">
        <v>39.14</v>
      </c>
      <c r="O63" s="1">
        <v>43.26</v>
      </c>
    </row>
    <row r="64" spans="1:15" ht="12.75">
      <c r="A64" t="str">
        <f>"5157903"</f>
        <v>5157903</v>
      </c>
      <c r="B64" t="s">
        <v>56</v>
      </c>
      <c r="C64" t="str">
        <f t="shared" si="1"/>
        <v>08/01/01</v>
      </c>
      <c r="D64" s="1">
        <v>119.86</v>
      </c>
      <c r="E64" s="1">
        <v>97.46</v>
      </c>
      <c r="F64" s="1">
        <v>88.74</v>
      </c>
      <c r="G64" s="1">
        <v>67.85</v>
      </c>
      <c r="H64" s="1">
        <v>20.87</v>
      </c>
      <c r="I64" s="1">
        <v>14.42</v>
      </c>
      <c r="J64" s="1">
        <v>30.01</v>
      </c>
      <c r="K64" s="1">
        <v>22.35</v>
      </c>
      <c r="L64" s="1">
        <v>104.75</v>
      </c>
      <c r="M64" s="1">
        <v>100.4</v>
      </c>
      <c r="N64" s="1">
        <v>47.38</v>
      </c>
      <c r="O64" s="1">
        <v>30.9</v>
      </c>
    </row>
    <row r="65" spans="1:15" ht="12.75">
      <c r="A65" t="str">
        <f>"5220900"</f>
        <v>5220900</v>
      </c>
      <c r="B65" t="s">
        <v>57</v>
      </c>
      <c r="C65" t="str">
        <f t="shared" si="1"/>
        <v>08/01/01</v>
      </c>
      <c r="D65" s="1">
        <v>136.22</v>
      </c>
      <c r="E65" s="1">
        <v>86.78</v>
      </c>
      <c r="F65" s="1">
        <v>104.29</v>
      </c>
      <c r="G65" s="1">
        <v>94.12</v>
      </c>
      <c r="H65" s="1">
        <v>37.95</v>
      </c>
      <c r="I65" s="1">
        <v>10.3</v>
      </c>
      <c r="J65" s="1">
        <v>10.3</v>
      </c>
      <c r="K65" s="1">
        <v>24.76</v>
      </c>
      <c r="L65" s="1">
        <v>76.83</v>
      </c>
      <c r="M65" s="1">
        <v>108.59</v>
      </c>
      <c r="N65" s="1">
        <v>51.5</v>
      </c>
      <c r="O65" s="1">
        <v>88.73</v>
      </c>
    </row>
    <row r="66" spans="1:15" ht="12.75">
      <c r="A66" t="str">
        <f>"5320901"</f>
        <v>5320901</v>
      </c>
      <c r="B66" t="s">
        <v>58</v>
      </c>
      <c r="C66" t="str">
        <f t="shared" si="1"/>
        <v>08/01/01</v>
      </c>
      <c r="D66" s="1">
        <v>113.85</v>
      </c>
      <c r="E66" s="1">
        <v>84.33</v>
      </c>
      <c r="F66" s="1">
        <v>80</v>
      </c>
      <c r="G66" s="1">
        <v>78.67</v>
      </c>
      <c r="H66" s="1">
        <v>31.72</v>
      </c>
      <c r="I66" s="1">
        <v>15</v>
      </c>
      <c r="J66" s="1">
        <v>25.54</v>
      </c>
      <c r="K66" s="1">
        <v>28.95</v>
      </c>
      <c r="L66" s="1">
        <v>103.21</v>
      </c>
      <c r="M66" s="1">
        <v>50</v>
      </c>
      <c r="N66" s="1">
        <v>56</v>
      </c>
      <c r="O66" s="1">
        <v>65</v>
      </c>
    </row>
    <row r="67" spans="1:15" ht="12.75">
      <c r="A67" t="str">
        <f>"5401901"</f>
        <v>5401901</v>
      </c>
      <c r="B67" t="s">
        <v>59</v>
      </c>
      <c r="C67" t="str">
        <f t="shared" si="1"/>
        <v>08/01/01</v>
      </c>
      <c r="D67" s="1">
        <v>103.67</v>
      </c>
      <c r="E67" s="1">
        <v>76.79</v>
      </c>
      <c r="F67" s="1">
        <v>79.69</v>
      </c>
      <c r="G67" s="1">
        <v>71.64</v>
      </c>
      <c r="H67" s="1">
        <v>28.88</v>
      </c>
      <c r="I67" s="1">
        <v>20.6</v>
      </c>
      <c r="J67" s="1">
        <v>23.26</v>
      </c>
      <c r="K67" s="1">
        <v>26.37</v>
      </c>
      <c r="L67" s="1">
        <v>93.99</v>
      </c>
      <c r="M67" s="1">
        <v>82.65</v>
      </c>
      <c r="N67" s="1">
        <v>36.04</v>
      </c>
      <c r="O67" s="1">
        <v>87.32</v>
      </c>
    </row>
    <row r="68" spans="1:15" ht="12.75">
      <c r="A68" t="str">
        <f>"5501901"</f>
        <v>5501901</v>
      </c>
      <c r="B68" t="s">
        <v>60</v>
      </c>
      <c r="C68" t="str">
        <f t="shared" si="1"/>
        <v>08/01/01</v>
      </c>
      <c r="D68" s="1">
        <v>136.22</v>
      </c>
      <c r="E68" s="1">
        <v>87.61</v>
      </c>
      <c r="F68" s="1">
        <v>83.57</v>
      </c>
      <c r="G68" s="1">
        <v>83.53</v>
      </c>
      <c r="H68" s="1">
        <v>37.95</v>
      </c>
      <c r="I68" s="1">
        <v>14.94</v>
      </c>
      <c r="J68" s="1">
        <v>11.43</v>
      </c>
      <c r="K68" s="1">
        <v>22.56</v>
      </c>
      <c r="L68" s="1">
        <v>83.54</v>
      </c>
      <c r="M68" s="1">
        <v>81.36</v>
      </c>
      <c r="N68" s="1">
        <v>77.25</v>
      </c>
      <c r="O68" s="1">
        <v>49.44</v>
      </c>
    </row>
    <row r="69" spans="1:15" ht="12.75">
      <c r="A69" t="str">
        <f>"5522901"</f>
        <v>5522901</v>
      </c>
      <c r="B69" t="s">
        <v>61</v>
      </c>
      <c r="C69" t="str">
        <f t="shared" si="1"/>
        <v>08/01/01</v>
      </c>
      <c r="D69" s="1">
        <v>96.47</v>
      </c>
      <c r="E69" s="1">
        <v>79.02</v>
      </c>
      <c r="F69" s="1">
        <v>1.03</v>
      </c>
      <c r="G69" s="1">
        <v>81.49</v>
      </c>
      <c r="H69" s="1">
        <v>1.03</v>
      </c>
      <c r="I69" s="1">
        <v>1.03</v>
      </c>
      <c r="J69" s="1">
        <v>1.03</v>
      </c>
      <c r="K69" s="1">
        <v>25.24</v>
      </c>
      <c r="L69" s="1">
        <v>58.28</v>
      </c>
      <c r="M69" s="1">
        <v>1.03</v>
      </c>
      <c r="N69" s="1">
        <v>1.03</v>
      </c>
      <c r="O69" s="1">
        <v>1.03</v>
      </c>
    </row>
    <row r="70" spans="1:15" ht="12.75">
      <c r="A70" t="str">
        <f>"5556901"</f>
        <v>5556901</v>
      </c>
      <c r="B70" t="s">
        <v>62</v>
      </c>
      <c r="C70" t="str">
        <f t="shared" si="1"/>
        <v>08/01/01</v>
      </c>
      <c r="D70" s="1">
        <v>133.84</v>
      </c>
      <c r="E70" s="1">
        <v>87.39</v>
      </c>
      <c r="F70" s="1">
        <v>98.3</v>
      </c>
      <c r="G70" s="1">
        <v>94.12</v>
      </c>
      <c r="H70" s="1">
        <v>34.09</v>
      </c>
      <c r="I70" s="1">
        <v>15.2</v>
      </c>
      <c r="J70" s="1">
        <v>15.2</v>
      </c>
      <c r="K70" s="1">
        <v>20.55</v>
      </c>
      <c r="L70" s="1">
        <v>82.18</v>
      </c>
      <c r="M70" s="1">
        <v>88.05</v>
      </c>
      <c r="N70" s="1">
        <v>41.2</v>
      </c>
      <c r="O70" s="1">
        <v>61.8</v>
      </c>
    </row>
    <row r="71" spans="1:15" ht="12.75">
      <c r="A71" t="str">
        <f>"5620901"</f>
        <v>5620901</v>
      </c>
      <c r="B71" t="s">
        <v>63</v>
      </c>
      <c r="C71" t="str">
        <f t="shared" si="1"/>
        <v>08/01/01</v>
      </c>
      <c r="D71" s="1">
        <v>125.75</v>
      </c>
      <c r="E71" s="1">
        <v>76.4</v>
      </c>
      <c r="F71" s="1">
        <v>71.34</v>
      </c>
      <c r="G71" s="1">
        <v>79.46</v>
      </c>
      <c r="H71" s="1">
        <v>35.03</v>
      </c>
      <c r="I71" s="1">
        <v>25.04</v>
      </c>
      <c r="J71" s="1">
        <v>25.04</v>
      </c>
      <c r="K71" s="1">
        <v>31.98</v>
      </c>
      <c r="L71" s="1">
        <v>86.04</v>
      </c>
      <c r="M71" s="1">
        <v>93.72</v>
      </c>
      <c r="N71" s="1">
        <v>89.86</v>
      </c>
      <c r="O71" s="1">
        <v>82.4</v>
      </c>
    </row>
    <row r="72" spans="1:15" ht="12.75">
      <c r="A72" t="str">
        <f>"5726901"</f>
        <v>5726901</v>
      </c>
      <c r="B72" t="s">
        <v>64</v>
      </c>
      <c r="C72" t="str">
        <f aca="true" t="shared" si="2" ref="C72:C103">"08/01/01"</f>
        <v>08/01/01</v>
      </c>
      <c r="D72" s="1">
        <v>109.65</v>
      </c>
      <c r="E72" s="1">
        <v>84.21</v>
      </c>
      <c r="F72" s="1">
        <v>76</v>
      </c>
      <c r="G72" s="1">
        <v>84.79</v>
      </c>
      <c r="H72" s="1">
        <v>35.87</v>
      </c>
      <c r="I72" s="1">
        <v>18.54</v>
      </c>
      <c r="J72" s="1">
        <v>18.54</v>
      </c>
      <c r="K72" s="1">
        <v>32.74</v>
      </c>
      <c r="L72" s="1">
        <v>97.92</v>
      </c>
      <c r="M72" s="1">
        <v>86.9</v>
      </c>
      <c r="N72" s="1">
        <v>87.84</v>
      </c>
      <c r="O72" s="1">
        <v>82.4</v>
      </c>
    </row>
    <row r="73" spans="1:15" ht="12.75">
      <c r="A73" t="str">
        <f>"5904901"</f>
        <v>5904901</v>
      </c>
      <c r="B73" t="s">
        <v>65</v>
      </c>
      <c r="C73" t="str">
        <f t="shared" si="2"/>
        <v>08/01/01</v>
      </c>
      <c r="D73" s="1">
        <v>141.78</v>
      </c>
      <c r="E73" s="1">
        <v>96.86</v>
      </c>
      <c r="F73" s="1">
        <v>43.41</v>
      </c>
      <c r="G73" s="1">
        <v>96.81</v>
      </c>
      <c r="H73" s="1">
        <v>20.57</v>
      </c>
      <c r="I73" s="1">
        <v>11.59</v>
      </c>
      <c r="J73" s="1">
        <v>11.59</v>
      </c>
      <c r="K73" s="1">
        <v>22.1</v>
      </c>
      <c r="L73" s="1">
        <v>99.78</v>
      </c>
      <c r="M73" s="1">
        <v>84.9</v>
      </c>
      <c r="N73" s="1">
        <v>66.95</v>
      </c>
      <c r="O73" s="1">
        <v>66.95</v>
      </c>
    </row>
    <row r="74" spans="1:15" ht="12.75">
      <c r="A74" t="str">
        <f>"5905900"</f>
        <v>5905900</v>
      </c>
      <c r="B74" t="s">
        <v>66</v>
      </c>
      <c r="C74" t="str">
        <f t="shared" si="2"/>
        <v>08/01/01</v>
      </c>
      <c r="D74" s="1">
        <v>106.86</v>
      </c>
      <c r="E74" s="1">
        <v>109.78</v>
      </c>
      <c r="F74" s="1">
        <v>77.25</v>
      </c>
      <c r="G74" s="1">
        <v>101.96</v>
      </c>
      <c r="H74" s="1">
        <v>22.26</v>
      </c>
      <c r="I74" s="1">
        <v>12.46</v>
      </c>
      <c r="J74" s="1">
        <v>12.46</v>
      </c>
      <c r="K74" s="1">
        <v>22.35</v>
      </c>
      <c r="L74" s="1">
        <v>145.37</v>
      </c>
      <c r="M74" s="1">
        <v>46.35</v>
      </c>
      <c r="N74" s="1">
        <v>63.64</v>
      </c>
      <c r="O74" s="1">
        <v>38.6</v>
      </c>
    </row>
    <row r="75" spans="1:15" ht="12.75">
      <c r="A75" t="str">
        <f>"5905901"</f>
        <v>5905901</v>
      </c>
      <c r="B75" t="s">
        <v>67</v>
      </c>
      <c r="C75" t="str">
        <f t="shared" si="2"/>
        <v>08/01/01</v>
      </c>
      <c r="D75" s="1">
        <v>167.19</v>
      </c>
      <c r="E75" s="1">
        <v>109.78</v>
      </c>
      <c r="F75" s="1">
        <v>91.66</v>
      </c>
      <c r="G75" s="1">
        <v>101.96</v>
      </c>
      <c r="H75" s="1">
        <v>22.26</v>
      </c>
      <c r="I75" s="1">
        <v>14.68</v>
      </c>
      <c r="J75" s="1">
        <v>14.68</v>
      </c>
      <c r="K75" s="1">
        <v>22.35</v>
      </c>
      <c r="L75" s="1">
        <v>145.37</v>
      </c>
      <c r="M75" s="1">
        <v>108.25</v>
      </c>
      <c r="N75" s="1">
        <v>56.65</v>
      </c>
      <c r="O75" s="1">
        <v>66.95</v>
      </c>
    </row>
    <row r="76" spans="1:15" ht="12.75">
      <c r="A76" t="str">
        <f>"5907902"</f>
        <v>5907902</v>
      </c>
      <c r="B76" t="s">
        <v>68</v>
      </c>
      <c r="C76" t="str">
        <f t="shared" si="2"/>
        <v>08/01/01</v>
      </c>
      <c r="D76" s="1">
        <v>135.86</v>
      </c>
      <c r="E76" s="1">
        <v>89.11</v>
      </c>
      <c r="F76" s="1">
        <v>77.25</v>
      </c>
      <c r="G76" s="1">
        <v>35.58</v>
      </c>
      <c r="H76" s="1">
        <v>20.92</v>
      </c>
      <c r="I76" s="1">
        <v>13.39</v>
      </c>
      <c r="J76" s="1">
        <v>13.39</v>
      </c>
      <c r="K76" s="1">
        <v>20.28</v>
      </c>
      <c r="L76" s="1">
        <v>103.16</v>
      </c>
      <c r="M76" s="1">
        <v>102.15</v>
      </c>
      <c r="N76" s="1">
        <v>77.25</v>
      </c>
      <c r="O76" s="1">
        <v>44.29</v>
      </c>
    </row>
    <row r="77" spans="1:15" ht="12.75">
      <c r="A77" t="str">
        <f>"5925901"</f>
        <v>5925901</v>
      </c>
      <c r="B77" t="s">
        <v>69</v>
      </c>
      <c r="C77" t="str">
        <f t="shared" si="2"/>
        <v>08/01/01</v>
      </c>
      <c r="D77" s="1">
        <v>114.7</v>
      </c>
      <c r="E77" s="1">
        <v>90.95</v>
      </c>
      <c r="F77" s="1">
        <v>95.64</v>
      </c>
      <c r="G77" s="1">
        <v>93.85</v>
      </c>
      <c r="H77" s="1">
        <v>22.26</v>
      </c>
      <c r="I77" s="1">
        <v>13.79</v>
      </c>
      <c r="J77" s="1">
        <v>13.79</v>
      </c>
      <c r="K77" s="1">
        <v>21.72</v>
      </c>
      <c r="L77" s="1">
        <v>80.36</v>
      </c>
      <c r="M77" s="1">
        <v>93.03</v>
      </c>
      <c r="N77" s="1">
        <v>87.55</v>
      </c>
      <c r="O77" s="1">
        <v>87.55</v>
      </c>
    </row>
    <row r="78" spans="1:15" ht="12.75">
      <c r="A78" t="str">
        <f>"7000901"</f>
        <v>7000901</v>
      </c>
      <c r="B78" t="s">
        <v>70</v>
      </c>
      <c r="C78" t="str">
        <f t="shared" si="2"/>
        <v>08/01/01</v>
      </c>
      <c r="D78" s="1">
        <v>166.99</v>
      </c>
      <c r="E78" s="1">
        <v>109.64</v>
      </c>
      <c r="F78" s="1">
        <v>110.62</v>
      </c>
      <c r="G78" s="1">
        <v>95.02</v>
      </c>
      <c r="H78" s="1">
        <v>22.23</v>
      </c>
      <c r="I78" s="1">
        <v>19.26</v>
      </c>
      <c r="J78" s="1">
        <v>25.04</v>
      </c>
      <c r="K78" s="1">
        <v>21.95</v>
      </c>
      <c r="L78" s="1">
        <v>119.4</v>
      </c>
      <c r="M78" s="1">
        <v>113.05</v>
      </c>
      <c r="N78" s="1">
        <v>1.03</v>
      </c>
      <c r="O78" s="1">
        <v>1.03</v>
      </c>
    </row>
    <row r="79" spans="1:15" ht="12.75">
      <c r="A79" t="str">
        <f>"7000902"</f>
        <v>7000902</v>
      </c>
      <c r="B79" t="s">
        <v>71</v>
      </c>
      <c r="C79" t="str">
        <f t="shared" si="2"/>
        <v>08/01/01</v>
      </c>
      <c r="D79" s="1">
        <v>161.03</v>
      </c>
      <c r="E79" s="1">
        <v>100.88</v>
      </c>
      <c r="F79" s="1">
        <v>65.92</v>
      </c>
      <c r="G79" s="1">
        <v>101.96</v>
      </c>
      <c r="H79" s="1">
        <v>20.03</v>
      </c>
      <c r="I79" s="1">
        <v>14.06</v>
      </c>
      <c r="J79" s="1">
        <v>14.06</v>
      </c>
      <c r="K79" s="1">
        <v>16.37</v>
      </c>
      <c r="L79" s="1">
        <v>145.37</v>
      </c>
      <c r="M79" s="1">
        <v>123.65</v>
      </c>
      <c r="N79" s="1">
        <v>65.92</v>
      </c>
      <c r="O79" s="1">
        <v>65.92</v>
      </c>
    </row>
    <row r="80" spans="1:15" ht="12.75">
      <c r="A80" t="str">
        <f>"7000903"</f>
        <v>7000903</v>
      </c>
      <c r="B80" t="s">
        <v>72</v>
      </c>
      <c r="C80" t="str">
        <f t="shared" si="2"/>
        <v>08/01/01</v>
      </c>
      <c r="D80" s="1">
        <v>148.32</v>
      </c>
      <c r="E80" s="1">
        <v>108.97</v>
      </c>
      <c r="F80" s="1">
        <v>63.86</v>
      </c>
      <c r="G80" s="1">
        <v>101.21</v>
      </c>
      <c r="H80" s="1">
        <v>22.04</v>
      </c>
      <c r="I80" s="1">
        <v>9.78</v>
      </c>
      <c r="J80" s="1">
        <v>9.78</v>
      </c>
      <c r="K80" s="1">
        <v>20.34</v>
      </c>
      <c r="L80" s="1">
        <v>144.31</v>
      </c>
      <c r="M80" s="1">
        <v>69.02</v>
      </c>
      <c r="N80" s="1">
        <v>110.71</v>
      </c>
      <c r="O80" s="1">
        <v>51.5</v>
      </c>
    </row>
    <row r="81" spans="1:15" ht="12.75">
      <c r="A81" t="str">
        <f>"7000904"</f>
        <v>7000904</v>
      </c>
      <c r="B81" t="s">
        <v>73</v>
      </c>
      <c r="C81" t="str">
        <f t="shared" si="2"/>
        <v>08/01/01</v>
      </c>
      <c r="D81" s="1">
        <v>156.65</v>
      </c>
      <c r="E81" s="1">
        <v>109.78</v>
      </c>
      <c r="F81" s="1">
        <v>77.25</v>
      </c>
      <c r="G81" s="1">
        <v>91.78</v>
      </c>
      <c r="H81" s="1">
        <v>22.26</v>
      </c>
      <c r="I81" s="1">
        <v>11.85</v>
      </c>
      <c r="J81" s="1">
        <v>11.85</v>
      </c>
      <c r="K81" s="1">
        <v>19</v>
      </c>
      <c r="L81" s="1">
        <v>111.36</v>
      </c>
      <c r="M81" s="1">
        <v>91.41</v>
      </c>
      <c r="N81" s="1">
        <v>36.94</v>
      </c>
      <c r="O81" s="1">
        <v>63.86</v>
      </c>
    </row>
    <row r="82" spans="1:15" ht="12.75">
      <c r="A82" t="str">
        <f>"7000905"</f>
        <v>7000905</v>
      </c>
      <c r="B82" t="s">
        <v>74</v>
      </c>
      <c r="C82" t="str">
        <f t="shared" si="2"/>
        <v>08/01/01</v>
      </c>
      <c r="D82" s="1">
        <v>90.17</v>
      </c>
      <c r="E82" s="1">
        <v>90.68</v>
      </c>
      <c r="F82" s="1">
        <v>66.95</v>
      </c>
      <c r="G82" s="1">
        <v>19.55</v>
      </c>
      <c r="H82" s="1">
        <v>18.81</v>
      </c>
      <c r="I82" s="1">
        <v>12.04</v>
      </c>
      <c r="J82" s="1">
        <v>10.61</v>
      </c>
      <c r="K82" s="1">
        <v>20.94</v>
      </c>
      <c r="L82" s="1">
        <v>117.7</v>
      </c>
      <c r="M82" s="1">
        <v>18.83</v>
      </c>
      <c r="N82" s="1">
        <v>66.95</v>
      </c>
      <c r="O82" s="1">
        <v>66.95</v>
      </c>
    </row>
    <row r="83" spans="1:15" ht="12.75">
      <c r="A83" t="str">
        <f>"7000907"</f>
        <v>7000907</v>
      </c>
      <c r="B83" t="s">
        <v>75</v>
      </c>
      <c r="C83" t="str">
        <f t="shared" si="2"/>
        <v>08/01/01</v>
      </c>
      <c r="D83" s="1">
        <v>163.67</v>
      </c>
      <c r="E83" s="1">
        <v>107.46</v>
      </c>
      <c r="F83" s="1">
        <v>85.12</v>
      </c>
      <c r="G83" s="1">
        <v>99.81</v>
      </c>
      <c r="H83" s="1">
        <v>19.63</v>
      </c>
      <c r="I83" s="1">
        <v>12.88</v>
      </c>
      <c r="J83" s="1">
        <v>27.86</v>
      </c>
      <c r="K83" s="1">
        <v>21.88</v>
      </c>
      <c r="L83" s="1">
        <v>142.3</v>
      </c>
      <c r="M83" s="1">
        <v>95.27</v>
      </c>
      <c r="N83" s="1">
        <v>111.53</v>
      </c>
      <c r="O83" s="1">
        <v>133.84</v>
      </c>
    </row>
    <row r="84" spans="1:15" ht="12.75">
      <c r="A84" t="str">
        <f>"7000908"</f>
        <v>7000908</v>
      </c>
      <c r="B84" t="s">
        <v>76</v>
      </c>
      <c r="C84" t="str">
        <f t="shared" si="2"/>
        <v>08/01/01</v>
      </c>
      <c r="D84" s="1">
        <v>119.46</v>
      </c>
      <c r="E84" s="1">
        <v>89.25</v>
      </c>
      <c r="F84" s="1">
        <v>66.95</v>
      </c>
      <c r="G84" s="1">
        <v>87.49</v>
      </c>
      <c r="H84" s="1">
        <v>21.23</v>
      </c>
      <c r="I84" s="1">
        <v>12.93</v>
      </c>
      <c r="J84" s="1">
        <v>17.2</v>
      </c>
      <c r="K84" s="1">
        <v>17.78</v>
      </c>
      <c r="L84" s="1">
        <v>101.69</v>
      </c>
      <c r="M84" s="1">
        <v>95.9</v>
      </c>
      <c r="N84" s="1">
        <v>51.5</v>
      </c>
      <c r="O84" s="1">
        <v>87.55</v>
      </c>
    </row>
    <row r="85" spans="1:15" ht="12.75">
      <c r="A85" t="str">
        <f>"7000909"</f>
        <v>7000909</v>
      </c>
      <c r="B85" t="s">
        <v>77</v>
      </c>
      <c r="C85" t="str">
        <f t="shared" si="2"/>
        <v>08/01/01</v>
      </c>
      <c r="D85" s="1">
        <v>164.21</v>
      </c>
      <c r="E85" s="1">
        <v>96.21</v>
      </c>
      <c r="F85" s="1">
        <v>108.78</v>
      </c>
      <c r="G85" s="1">
        <v>100.15</v>
      </c>
      <c r="H85" s="1">
        <v>21.86</v>
      </c>
      <c r="I85" s="1">
        <v>11.33</v>
      </c>
      <c r="J85" s="1">
        <v>27</v>
      </c>
      <c r="K85" s="1">
        <v>19.37</v>
      </c>
      <c r="L85" s="1">
        <v>142.79</v>
      </c>
      <c r="M85" s="1">
        <v>121.45</v>
      </c>
      <c r="N85" s="1">
        <v>63.86</v>
      </c>
      <c r="O85" s="1">
        <v>77.25</v>
      </c>
    </row>
    <row r="86" spans="1:15" ht="12.75">
      <c r="A86" t="str">
        <f>"7000911"</f>
        <v>7000911</v>
      </c>
      <c r="B86" t="s">
        <v>78</v>
      </c>
      <c r="C86" t="str">
        <f t="shared" si="2"/>
        <v>08/01/01</v>
      </c>
      <c r="D86" s="1">
        <v>97.82</v>
      </c>
      <c r="E86" s="1">
        <v>109.78</v>
      </c>
      <c r="F86" s="1">
        <v>66.95</v>
      </c>
      <c r="G86" s="1">
        <v>69.02</v>
      </c>
      <c r="H86" s="1">
        <v>17.55</v>
      </c>
      <c r="I86" s="1">
        <v>11.69</v>
      </c>
      <c r="J86" s="1">
        <v>11.69</v>
      </c>
      <c r="K86" s="1">
        <v>18</v>
      </c>
      <c r="L86" s="1">
        <v>107.4</v>
      </c>
      <c r="M86" s="1">
        <v>97.55</v>
      </c>
      <c r="N86" s="1">
        <v>66.95</v>
      </c>
      <c r="O86" s="1">
        <v>63.86</v>
      </c>
    </row>
    <row r="87" spans="1:15" ht="12.75">
      <c r="A87" t="str">
        <f>"7000912"</f>
        <v>7000912</v>
      </c>
      <c r="B87" t="s">
        <v>79</v>
      </c>
      <c r="C87" t="str">
        <f t="shared" si="2"/>
        <v>08/01/01</v>
      </c>
      <c r="D87" s="1">
        <v>163.36</v>
      </c>
      <c r="E87" s="1">
        <v>107.26</v>
      </c>
      <c r="F87" s="1">
        <v>72.1</v>
      </c>
      <c r="G87" s="1">
        <v>72.1</v>
      </c>
      <c r="H87" s="1">
        <v>18.62</v>
      </c>
      <c r="I87" s="1">
        <v>12.1</v>
      </c>
      <c r="J87" s="1">
        <v>12.1</v>
      </c>
      <c r="K87" s="1">
        <v>20.31</v>
      </c>
      <c r="L87" s="1">
        <v>142.05</v>
      </c>
      <c r="M87" s="1">
        <v>120.82</v>
      </c>
      <c r="N87" s="1">
        <v>72.1</v>
      </c>
      <c r="O87" s="1">
        <v>72.1</v>
      </c>
    </row>
    <row r="88" spans="1:15" ht="12.75">
      <c r="A88" t="str">
        <f>"7001903"</f>
        <v>7001903</v>
      </c>
      <c r="B88" t="s">
        <v>80</v>
      </c>
      <c r="C88" t="str">
        <f t="shared" si="2"/>
        <v>08/01/01</v>
      </c>
      <c r="D88" s="1">
        <v>159.54</v>
      </c>
      <c r="E88" s="1">
        <v>104.52</v>
      </c>
      <c r="F88" s="1">
        <v>61.8</v>
      </c>
      <c r="G88" s="1">
        <v>97.28</v>
      </c>
      <c r="H88" s="1">
        <v>21.24</v>
      </c>
      <c r="I88" s="1">
        <v>13.91</v>
      </c>
      <c r="J88" s="1">
        <v>21.08</v>
      </c>
      <c r="K88" s="1">
        <v>19.75</v>
      </c>
      <c r="L88" s="1">
        <v>98.17</v>
      </c>
      <c r="M88" s="1">
        <v>101.69</v>
      </c>
      <c r="N88" s="1">
        <v>61.8</v>
      </c>
      <c r="O88" s="1">
        <v>61.8</v>
      </c>
    </row>
    <row r="89" spans="1:15" ht="12.75">
      <c r="A89" t="str">
        <f>"7001904"</f>
        <v>7001904</v>
      </c>
      <c r="B89" t="s">
        <v>81</v>
      </c>
      <c r="C89" t="str">
        <f t="shared" si="2"/>
        <v>08/01/01</v>
      </c>
      <c r="D89" s="1">
        <v>105.3</v>
      </c>
      <c r="E89" s="1">
        <v>97.93</v>
      </c>
      <c r="F89" s="1">
        <v>104.02</v>
      </c>
      <c r="G89" s="1">
        <v>94.95</v>
      </c>
      <c r="H89" s="1">
        <v>17.53</v>
      </c>
      <c r="I89" s="1">
        <v>11.12</v>
      </c>
      <c r="J89" s="1">
        <v>10.61</v>
      </c>
      <c r="K89" s="1">
        <v>18.84</v>
      </c>
      <c r="L89" s="1">
        <v>128.61</v>
      </c>
      <c r="M89" s="1">
        <v>108.61</v>
      </c>
      <c r="N89" s="1">
        <v>92.31</v>
      </c>
      <c r="O89" s="1">
        <v>64.63</v>
      </c>
    </row>
    <row r="90" spans="1:15" ht="12.75">
      <c r="A90" t="str">
        <f>"7001907"</f>
        <v>7001907</v>
      </c>
      <c r="B90" t="s">
        <v>82</v>
      </c>
      <c r="C90" t="str">
        <f t="shared" si="2"/>
        <v>08/01/01</v>
      </c>
      <c r="D90" s="1">
        <v>150.42</v>
      </c>
      <c r="E90" s="1">
        <v>109.78</v>
      </c>
      <c r="F90" s="1">
        <v>66.95</v>
      </c>
      <c r="G90" s="1">
        <v>66.95</v>
      </c>
      <c r="H90" s="1">
        <v>16.53</v>
      </c>
      <c r="I90" s="1">
        <v>12.36</v>
      </c>
      <c r="J90" s="1">
        <v>17.22</v>
      </c>
      <c r="K90" s="1">
        <v>16.46</v>
      </c>
      <c r="L90" s="1">
        <v>145.37</v>
      </c>
      <c r="M90" s="1">
        <v>89.11</v>
      </c>
      <c r="N90" s="1">
        <v>66.95</v>
      </c>
      <c r="O90" s="1">
        <v>66.95</v>
      </c>
    </row>
    <row r="91" spans="1:15" ht="12.75">
      <c r="A91" t="str">
        <f>"7001908"</f>
        <v>7001908</v>
      </c>
      <c r="B91" t="s">
        <v>83</v>
      </c>
      <c r="C91" t="str">
        <f t="shared" si="2"/>
        <v>08/01/01</v>
      </c>
      <c r="D91" s="1">
        <v>148.27</v>
      </c>
      <c r="E91" s="1">
        <v>94.61</v>
      </c>
      <c r="F91" s="1">
        <v>87.55</v>
      </c>
      <c r="G91" s="1">
        <v>88.16</v>
      </c>
      <c r="H91" s="1">
        <v>22.26</v>
      </c>
      <c r="I91" s="1">
        <v>12.82</v>
      </c>
      <c r="J91" s="1">
        <v>19.98</v>
      </c>
      <c r="K91" s="1">
        <v>19.69</v>
      </c>
      <c r="L91" s="1">
        <v>136.12</v>
      </c>
      <c r="M91" s="1">
        <v>88.76</v>
      </c>
      <c r="N91" s="1">
        <v>88.46</v>
      </c>
      <c r="O91" s="1">
        <v>28.51</v>
      </c>
    </row>
    <row r="92" spans="1:15" ht="12.75">
      <c r="A92" t="str">
        <f>"7001909"</f>
        <v>7001909</v>
      </c>
      <c r="B92" t="s">
        <v>84</v>
      </c>
      <c r="C92" t="str">
        <f t="shared" si="2"/>
        <v>08/01/01</v>
      </c>
      <c r="D92" s="1">
        <v>147.63</v>
      </c>
      <c r="E92" s="1">
        <v>93.77</v>
      </c>
      <c r="F92" s="1">
        <v>61.8</v>
      </c>
      <c r="G92" s="1">
        <v>90.03</v>
      </c>
      <c r="H92" s="1">
        <v>19.65</v>
      </c>
      <c r="I92" s="1">
        <v>13.49</v>
      </c>
      <c r="J92" s="1">
        <v>13.49</v>
      </c>
      <c r="K92" s="1">
        <v>19.73</v>
      </c>
      <c r="L92" s="1">
        <v>41.65</v>
      </c>
      <c r="M92" s="1">
        <v>109.18</v>
      </c>
      <c r="N92" s="1">
        <v>61.8</v>
      </c>
      <c r="O92" s="1">
        <v>61.8</v>
      </c>
    </row>
    <row r="93" spans="1:15" ht="12.75">
      <c r="A93" t="str">
        <f>"7002903"</f>
        <v>7002903</v>
      </c>
      <c r="B93" t="s">
        <v>85</v>
      </c>
      <c r="C93" t="str">
        <f t="shared" si="2"/>
        <v>08/01/01</v>
      </c>
      <c r="D93" s="1">
        <v>167.19</v>
      </c>
      <c r="E93" s="1">
        <v>109.78</v>
      </c>
      <c r="F93" s="1">
        <v>110.76</v>
      </c>
      <c r="G93" s="1">
        <v>101.96</v>
      </c>
      <c r="H93" s="1">
        <v>20.22</v>
      </c>
      <c r="I93" s="1">
        <v>14.01</v>
      </c>
      <c r="J93" s="1">
        <v>14.01</v>
      </c>
      <c r="K93" s="1">
        <v>22.35</v>
      </c>
      <c r="L93" s="1">
        <v>145.37</v>
      </c>
      <c r="M93" s="1">
        <v>123.65</v>
      </c>
      <c r="N93" s="1">
        <v>51.5</v>
      </c>
      <c r="O93" s="1">
        <v>51.5</v>
      </c>
    </row>
    <row r="94" spans="1:15" ht="12.75">
      <c r="A94" t="str">
        <f>"7002905"</f>
        <v>7002905</v>
      </c>
      <c r="B94" t="s">
        <v>86</v>
      </c>
      <c r="C94" t="str">
        <f t="shared" si="2"/>
        <v>08/01/01</v>
      </c>
      <c r="D94" s="1">
        <v>101.14</v>
      </c>
      <c r="E94" s="1">
        <v>108.27</v>
      </c>
      <c r="F94" s="1">
        <v>65.92</v>
      </c>
      <c r="G94" s="1">
        <v>99.88</v>
      </c>
      <c r="H94" s="1">
        <v>19.71</v>
      </c>
      <c r="I94" s="1">
        <v>12.36</v>
      </c>
      <c r="J94" s="1">
        <v>12.36</v>
      </c>
      <c r="K94" s="1">
        <v>19.43</v>
      </c>
      <c r="L94" s="1">
        <v>87.35</v>
      </c>
      <c r="M94" s="1">
        <v>123.65</v>
      </c>
      <c r="N94" s="1">
        <v>77.25</v>
      </c>
      <c r="O94" s="1">
        <v>61.8</v>
      </c>
    </row>
    <row r="95" spans="1:15" ht="12.75">
      <c r="A95" t="str">
        <f>"7002907"</f>
        <v>7002907</v>
      </c>
      <c r="B95" t="s">
        <v>87</v>
      </c>
      <c r="C95" t="str">
        <f t="shared" si="2"/>
        <v>08/01/01</v>
      </c>
      <c r="D95" s="1">
        <v>157.45</v>
      </c>
      <c r="E95" s="1">
        <v>103.37</v>
      </c>
      <c r="F95" s="1">
        <v>51.42</v>
      </c>
      <c r="G95" s="1">
        <v>96.02</v>
      </c>
      <c r="H95" s="1">
        <v>1.03</v>
      </c>
      <c r="I95" s="1">
        <v>1.03</v>
      </c>
      <c r="J95" s="1">
        <v>1.03</v>
      </c>
      <c r="K95" s="1">
        <v>21.05</v>
      </c>
      <c r="L95" s="1">
        <v>136.9</v>
      </c>
      <c r="M95" s="1">
        <v>73.65</v>
      </c>
      <c r="N95" s="1">
        <v>1.03</v>
      </c>
      <c r="O95" s="1">
        <v>1.03</v>
      </c>
    </row>
    <row r="96" spans="1:15" ht="12.75">
      <c r="A96" t="str">
        <f>"7002910"</f>
        <v>7002910</v>
      </c>
      <c r="B96" t="s">
        <v>88</v>
      </c>
      <c r="C96" t="str">
        <f t="shared" si="2"/>
        <v>08/01/01</v>
      </c>
      <c r="D96" s="1">
        <v>122.54</v>
      </c>
      <c r="E96" s="1">
        <v>91.37</v>
      </c>
      <c r="F96" s="1">
        <v>89.8</v>
      </c>
      <c r="G96" s="1">
        <v>90.7</v>
      </c>
      <c r="H96" s="1">
        <v>19.92</v>
      </c>
      <c r="I96" s="1">
        <v>12.36</v>
      </c>
      <c r="J96" s="1">
        <v>25.44</v>
      </c>
      <c r="K96" s="1">
        <v>19.77</v>
      </c>
      <c r="L96" s="1">
        <v>86.65</v>
      </c>
      <c r="M96" s="1">
        <v>83.22</v>
      </c>
      <c r="N96" s="1">
        <v>82.4</v>
      </c>
      <c r="O96" s="1">
        <v>108.15</v>
      </c>
    </row>
    <row r="97" spans="1:15" ht="12.75">
      <c r="A97" t="str">
        <f>"7002911"</f>
        <v>7002911</v>
      </c>
      <c r="B97" t="s">
        <v>89</v>
      </c>
      <c r="C97" t="str">
        <f t="shared" si="2"/>
        <v>08/01/01</v>
      </c>
      <c r="D97" s="1">
        <v>140.47</v>
      </c>
      <c r="E97" s="1">
        <v>82.36</v>
      </c>
      <c r="F97" s="1">
        <v>59.32</v>
      </c>
      <c r="G97" s="1">
        <v>78.16</v>
      </c>
      <c r="H97" s="1">
        <v>20.82</v>
      </c>
      <c r="I97" s="1">
        <v>13.65</v>
      </c>
      <c r="J97" s="1">
        <v>20.74</v>
      </c>
      <c r="K97" s="1">
        <v>20.79</v>
      </c>
      <c r="L97" s="1">
        <v>122.92</v>
      </c>
      <c r="M97" s="1">
        <v>121.99</v>
      </c>
      <c r="N97" s="1">
        <v>72.1</v>
      </c>
      <c r="O97" s="1">
        <v>72.1</v>
      </c>
    </row>
    <row r="98" spans="1:15" ht="12.75">
      <c r="A98" t="str">
        <f>"7003901"</f>
        <v>7003901</v>
      </c>
      <c r="B98" t="s">
        <v>90</v>
      </c>
      <c r="C98" t="str">
        <f t="shared" si="2"/>
        <v>08/01/01</v>
      </c>
      <c r="D98" s="1">
        <v>140.67</v>
      </c>
      <c r="E98" s="1">
        <v>89.97</v>
      </c>
      <c r="F98" s="1">
        <v>102.01</v>
      </c>
      <c r="G98" s="1">
        <v>86.31</v>
      </c>
      <c r="H98" s="1">
        <v>18.92</v>
      </c>
      <c r="I98" s="1">
        <v>17.39</v>
      </c>
      <c r="J98" s="1">
        <v>12.98</v>
      </c>
      <c r="K98" s="1">
        <v>18.58</v>
      </c>
      <c r="L98" s="1">
        <v>133.47</v>
      </c>
      <c r="M98" s="1">
        <v>87.85</v>
      </c>
      <c r="N98" s="1">
        <v>77.25</v>
      </c>
      <c r="O98" s="1">
        <v>133.84</v>
      </c>
    </row>
    <row r="99" spans="1:15" ht="12.75">
      <c r="A99" t="str">
        <f>"7003902"</f>
        <v>7003902</v>
      </c>
      <c r="B99" t="s">
        <v>91</v>
      </c>
      <c r="C99" t="str">
        <f t="shared" si="2"/>
        <v>08/01/01</v>
      </c>
      <c r="D99" s="1">
        <v>101.43</v>
      </c>
      <c r="E99" s="1">
        <v>86.56</v>
      </c>
      <c r="F99" s="1">
        <v>62.64</v>
      </c>
      <c r="G99" s="1">
        <v>101.96</v>
      </c>
      <c r="H99" s="1">
        <v>17.61</v>
      </c>
      <c r="I99" s="1">
        <v>12.04</v>
      </c>
      <c r="J99" s="1">
        <v>12.04</v>
      </c>
      <c r="K99" s="1">
        <v>17.1</v>
      </c>
      <c r="L99" s="1">
        <v>108.51</v>
      </c>
      <c r="M99" s="1">
        <v>86.25</v>
      </c>
      <c r="N99" s="1">
        <v>41.2</v>
      </c>
      <c r="O99" s="1">
        <v>103</v>
      </c>
    </row>
    <row r="100" spans="1:15" ht="12.75">
      <c r="A100" t="str">
        <f>"7003903"</f>
        <v>7003903</v>
      </c>
      <c r="B100" t="s">
        <v>92</v>
      </c>
      <c r="C100" t="str">
        <f t="shared" si="2"/>
        <v>08/01/01</v>
      </c>
      <c r="D100" s="1">
        <v>158.35</v>
      </c>
      <c r="E100" s="1">
        <v>69.97</v>
      </c>
      <c r="F100" s="1">
        <v>10.74</v>
      </c>
      <c r="G100" s="1">
        <v>75.68</v>
      </c>
      <c r="H100" s="1">
        <v>20.98</v>
      </c>
      <c r="I100" s="1">
        <v>13.39</v>
      </c>
      <c r="J100" s="1">
        <v>13.39</v>
      </c>
      <c r="K100" s="1">
        <v>17.06</v>
      </c>
      <c r="L100" s="1">
        <v>91.41</v>
      </c>
      <c r="M100" s="1">
        <v>70.78</v>
      </c>
      <c r="N100" s="1">
        <v>90.17</v>
      </c>
      <c r="O100" s="1">
        <v>51.5</v>
      </c>
    </row>
    <row r="101" spans="1:15" ht="12.75">
      <c r="A101" t="str">
        <f>"7003907"</f>
        <v>7003907</v>
      </c>
      <c r="B101" t="s">
        <v>93</v>
      </c>
      <c r="C101" t="str">
        <f t="shared" si="2"/>
        <v>08/01/01</v>
      </c>
      <c r="D101" s="1">
        <v>94.87</v>
      </c>
      <c r="E101" s="1">
        <v>79.64</v>
      </c>
      <c r="F101" s="1">
        <v>72.1</v>
      </c>
      <c r="G101" s="1">
        <v>79.99</v>
      </c>
      <c r="H101" s="1">
        <v>17.42</v>
      </c>
      <c r="I101" s="1">
        <v>11.33</v>
      </c>
      <c r="J101" s="1">
        <v>11.33</v>
      </c>
      <c r="K101" s="1">
        <v>17.15</v>
      </c>
      <c r="L101" s="1">
        <v>79.79</v>
      </c>
      <c r="M101" s="1">
        <v>79.01</v>
      </c>
      <c r="N101" s="1">
        <v>60.77</v>
      </c>
      <c r="O101" s="1">
        <v>46.35</v>
      </c>
    </row>
    <row r="102" spans="1:15" ht="12.75">
      <c r="A102" t="str">
        <f>"7003908"</f>
        <v>7003908</v>
      </c>
      <c r="B102" t="s">
        <v>94</v>
      </c>
      <c r="C102" t="str">
        <f t="shared" si="2"/>
        <v>08/01/01</v>
      </c>
      <c r="D102" s="1">
        <v>155.44</v>
      </c>
      <c r="E102" s="1">
        <v>105.45</v>
      </c>
      <c r="F102" s="1">
        <v>79.1</v>
      </c>
      <c r="G102" s="1">
        <v>101.96</v>
      </c>
      <c r="H102" s="1">
        <v>22.26</v>
      </c>
      <c r="I102" s="1">
        <v>15.18</v>
      </c>
      <c r="J102" s="1">
        <v>21.97</v>
      </c>
      <c r="K102" s="1">
        <v>22.35</v>
      </c>
      <c r="L102" s="1">
        <v>80.02</v>
      </c>
      <c r="M102" s="1">
        <v>105.44</v>
      </c>
      <c r="N102" s="1">
        <v>77.25</v>
      </c>
      <c r="O102" s="1">
        <v>77.25</v>
      </c>
    </row>
    <row r="103" spans="1:15" ht="12.75">
      <c r="A103" t="str">
        <f>"7004901"</f>
        <v>7004901</v>
      </c>
      <c r="B103" t="s">
        <v>95</v>
      </c>
      <c r="C103" t="str">
        <f t="shared" si="2"/>
        <v>08/01/01</v>
      </c>
      <c r="D103" s="1">
        <v>103.25</v>
      </c>
      <c r="E103" s="1">
        <v>92.67</v>
      </c>
      <c r="F103" s="1">
        <v>94.19</v>
      </c>
      <c r="G103" s="1">
        <v>91.22</v>
      </c>
      <c r="H103" s="1">
        <v>18.41</v>
      </c>
      <c r="I103" s="1">
        <v>11.64</v>
      </c>
      <c r="J103" s="1">
        <v>11.64</v>
      </c>
      <c r="K103" s="1">
        <v>17.37</v>
      </c>
      <c r="L103" s="1">
        <v>93.76</v>
      </c>
      <c r="M103" s="1">
        <v>94.03</v>
      </c>
      <c r="N103" s="1">
        <v>92.61</v>
      </c>
      <c r="O103" s="1">
        <v>50.47</v>
      </c>
    </row>
  </sheetData>
  <sheetProtection/>
  <mergeCells count="3">
    <mergeCell ref="A1:O1"/>
    <mergeCell ref="A2:O2"/>
    <mergeCell ref="A3:O3"/>
  </mergeCells>
  <printOptions/>
  <pageMargins left="0.7" right="0.7" top="0.75" bottom="0.75" header="0.3" footer="0.3"/>
  <pageSetup fitToHeight="3" fitToWidth="1" horizontalDpi="600" verticalDpi="600" orientation="landscape" paperSize="5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sxk25</cp:lastModifiedBy>
  <cp:lastPrinted>2008-08-19T15:58:59Z</cp:lastPrinted>
  <dcterms:created xsi:type="dcterms:W3CDTF">2008-07-09T18:34:46Z</dcterms:created>
  <dcterms:modified xsi:type="dcterms:W3CDTF">2008-09-05T15:15:52Z</dcterms:modified>
  <cp:category/>
  <cp:version/>
  <cp:contentType/>
  <cp:contentStatus/>
</cp:coreProperties>
</file>