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8145" activeTab="0"/>
  </bookViews>
  <sheets>
    <sheet name="2012_Rates_DOH_Site" sheetId="1" r:id="rId1"/>
  </sheets>
  <definedNames/>
  <calcPr fullCalcOnLoad="1"/>
</workbook>
</file>

<file path=xl/sharedStrings.xml><?xml version="1.0" encoding="utf-8"?>
<sst xmlns="http://schemas.openxmlformats.org/spreadsheetml/2006/main" count="181" uniqueCount="145">
  <si>
    <t>VNA OF ALBANY, SARATOGA &amp; RENN</t>
  </si>
  <si>
    <t>Willcare - Wellsville</t>
  </si>
  <si>
    <t>LOURDES AT HOME - LTHHCP</t>
  </si>
  <si>
    <t>IDEAL SENIOR LIVING CENTER</t>
  </si>
  <si>
    <t>CATTARAUGUS COUNTY HEALTH DEPARTMENT</t>
  </si>
  <si>
    <t>CAYUGA COUNTY HEALTH DEPARTMEN</t>
  </si>
  <si>
    <t>TLC HEALTH NETWORK</t>
  </si>
  <si>
    <t>CHEMUNG COUNTY HEALTH DEPT</t>
  </si>
  <si>
    <t>CLINTON COUNTY DEPARTMENT OF HEALTH</t>
  </si>
  <si>
    <t>CORTLAND MEMORIAL HOSPITAL -LT</t>
  </si>
  <si>
    <t>DELAWARE COUNTY LTHHCP</t>
  </si>
  <si>
    <t>ELANT AT FISHKILL</t>
  </si>
  <si>
    <t>SISTERS OF CHARITY HOSPITAL -L</t>
  </si>
  <si>
    <t>SCHOFIELD RESIDENCE LTHHCP</t>
  </si>
  <si>
    <t>ROSA COPLON LONG TERM HOME HEALTH CARE P</t>
  </si>
  <si>
    <t>VNA OF WESTERN NY, INC.</t>
  </si>
  <si>
    <t>FRANKLIN COUNTY PUBLIC HEALTH SERVICE</t>
  </si>
  <si>
    <t>COMMUNITY HEALTH CENTER OF ST.</t>
  </si>
  <si>
    <t>HERKIMER COUNTY LTHHCP</t>
  </si>
  <si>
    <t>JEFFERSON COUNTY PHNS</t>
  </si>
  <si>
    <t>MADISON COUNTY DEPARTMENT OF HEALTH</t>
  </si>
  <si>
    <t>VNS OF ROCHESTER &amp; MONROE CO.</t>
  </si>
  <si>
    <t>PARK RIDGE NURSING HOME</t>
  </si>
  <si>
    <t>GENESEE REGION HOME CARE</t>
  </si>
  <si>
    <t>LONG BEACH MEDICAL CENTER</t>
  </si>
  <si>
    <t>VISITNG NURSE ASSOCIATION OF LONG ISLAND</t>
  </si>
  <si>
    <t>WINTHROP UNIVERSITY HOSPITAL</t>
  </si>
  <si>
    <t>SOUTH NASSAU COMMUNITIES HOSPITAL</t>
  </si>
  <si>
    <t>FAMILY CARE CERT SERV</t>
  </si>
  <si>
    <t>COLD SPRINGS CENTER FOR NURSING &amp; REHAB</t>
  </si>
  <si>
    <t>NIAGARA COUNTY HEALTH DEPARTMENT</t>
  </si>
  <si>
    <t>VISITING NURSE ASSOCIATION OF UTICA AND</t>
  </si>
  <si>
    <t>VNA OF CENTRAL NEW YORK, INC.</t>
  </si>
  <si>
    <t>FINGER LAKES VISITING NURSE SERVICE</t>
  </si>
  <si>
    <t>ONTARIO COUNTY LTHHCP</t>
  </si>
  <si>
    <t>ORANGE COUNTY DEPARTMEN OF HEALTH</t>
  </si>
  <si>
    <t>ELANT AT GOSHEN</t>
  </si>
  <si>
    <t>MEDINA MEMORIAL HOSPITAL LTHHCP</t>
  </si>
  <si>
    <t>OSWEGO COUNTY HEALTH</t>
  </si>
  <si>
    <t>OTSEGO COUNTY PHNS</t>
  </si>
  <si>
    <t>PUTNAM HOSPITAL CENTER - LTHHC</t>
  </si>
  <si>
    <t>HOME CARE OF COLUMBIA GREENE -</t>
  </si>
  <si>
    <t>NYACK HOSPITAL - LTHHCP</t>
  </si>
  <si>
    <t>GOOD SAMARITAN HOSPITAL OF SUF</t>
  </si>
  <si>
    <t>ST. LAWRENCE COUNTY PNHS</t>
  </si>
  <si>
    <t>SARATOGA COUNTY PHNS</t>
  </si>
  <si>
    <t>VNSA OF SCHENECTADY COUNTY</t>
  </si>
  <si>
    <t>STEUBEN COUNTY PHNS</t>
  </si>
  <si>
    <t>GOOD SAMARITAN HOSPITAL LTHHCP</t>
  </si>
  <si>
    <t>BROOKHAVEN MEMORIAL HOSPITAL -</t>
  </si>
  <si>
    <t>CONSOLATION NURSING HOME, INC.</t>
  </si>
  <si>
    <t>SUFFOLK COUNTY HEALTH DEPARTME</t>
  </si>
  <si>
    <t>ST. JOHNLAND NURSING CENTER, INC.</t>
  </si>
  <si>
    <t>GURWIN JEWISH GERIATRIC CENTER- LTHHCP</t>
  </si>
  <si>
    <t>LUTHERAN LONG TERM HOME HEALTH CARE</t>
  </si>
  <si>
    <t>SULLIVAN COUNTY PUBLIC HEALTH NURSING</t>
  </si>
  <si>
    <t>TIOGA COUNTY PUBLIC HEALTH NUR</t>
  </si>
  <si>
    <t>VNS OF ITHACA AND TOMPKINS CO.</t>
  </si>
  <si>
    <t>ULSTER COUNTY HEALTH DEPARTMENT</t>
  </si>
  <si>
    <t>LITSON CERTIFIED CARE, DBA WILLCARE</t>
  </si>
  <si>
    <t>HUDSON VALLEY NURSING CENTER</t>
  </si>
  <si>
    <t>WARREN COUNTY PHNS</t>
  </si>
  <si>
    <t>WASHINGTON COUNTY PHNS</t>
  </si>
  <si>
    <t>THE WARTBURG HOME</t>
  </si>
  <si>
    <t>UNITED HEBREW GERIATRIC CENTER</t>
  </si>
  <si>
    <t>BETHEL NURSING HOME</t>
  </si>
  <si>
    <t>DOMINICAN SISTERS FAMILY HEALTH SERVICE,</t>
  </si>
  <si>
    <t>ST JOSEPHS HOSPITAL NURSING HO</t>
  </si>
  <si>
    <t>ST. CABRINI NURSING HOME, INC.</t>
  </si>
  <si>
    <t>MONTEFIORE HOSPITAL AND MEDICA</t>
  </si>
  <si>
    <t>JEWISH HOME AND HOSPITAL/BRONX DIV</t>
  </si>
  <si>
    <t>SCHERVIER NURSING CARE CENTER</t>
  </si>
  <si>
    <t>HEBREW HOSPITAL HOME, INC.</t>
  </si>
  <si>
    <t>BETH ABRAHAM HOSPITAL - LTHHCP</t>
  </si>
  <si>
    <t>MORNINGSIDE HOUSE NURSING HOME COMPANY,</t>
  </si>
  <si>
    <t>HEBREW HOME FOR THE AGED</t>
  </si>
  <si>
    <t>SPLIT ROCK LONG TERM HOME CARE PROGRAM</t>
  </si>
  <si>
    <t>VILLAGE CENTER FOR CARE</t>
  </si>
  <si>
    <t>UNITED ODD FELLOW AND REBEKAH HOME</t>
  </si>
  <si>
    <t>PARK GARDENS REHABILITATION and NURSING CE</t>
  </si>
  <si>
    <t>VNA OF BROOKLYN</t>
  </si>
  <si>
    <t>CENTER FOR NURSING AND REHABILITATION</t>
  </si>
  <si>
    <t>EMPIRE STATE HOME CARE SERVICES-LTHHCP</t>
  </si>
  <si>
    <t>NEW YORK CONGREGATIONAL</t>
  </si>
  <si>
    <t>COBBLE HILL HEALTH CENTER</t>
  </si>
  <si>
    <t>LUTHERAN AUGUSTANA CENTER</t>
  </si>
  <si>
    <t>PERSONAL TOUCH HOME AIDES OF NEW YORK</t>
  </si>
  <si>
    <t>FOUR SEASONS NURSING AND REHAB</t>
  </si>
  <si>
    <t>MJG Nursing Home Company LTHHCP</t>
  </si>
  <si>
    <t>CNH LONG TERM HOME HEALTH PROGRAM</t>
  </si>
  <si>
    <t>JEWISH HOME HOSP F/T AGED</t>
  </si>
  <si>
    <t>ISABELLA HOME NURSING HOME</t>
  </si>
  <si>
    <t>HHC - HEALTH &amp; HOME CARE</t>
  </si>
  <si>
    <t>CABRINI CENTER FOR NURSING &amp; REHABILITAT</t>
  </si>
  <si>
    <t>VNS LTHHCP</t>
  </si>
  <si>
    <t>ELIZABETH SETON PEDIATRIC CENTER</t>
  </si>
  <si>
    <t>FORT TRYON CENTER</t>
  </si>
  <si>
    <t>ST. MARY'S HOSPITAL FOR CHILDREN</t>
  </si>
  <si>
    <t>PARKER JEWISH INSTITUTE FOR HEALTH CARE</t>
  </si>
  <si>
    <t>HILLSIDE MANOR HRF</t>
  </si>
  <si>
    <t>FLUSHING MANOR NURSING HOME</t>
  </si>
  <si>
    <t>VNA HEALTH CARE SERVICES, INC.</t>
  </si>
  <si>
    <t>OPCERT</t>
  </si>
  <si>
    <t>FACILITY NAME</t>
  </si>
  <si>
    <t>YEAR</t>
  </si>
  <si>
    <t>NURSING</t>
  </si>
  <si>
    <t>FINAL RATE</t>
  </si>
  <si>
    <t>SPEECH</t>
  </si>
  <si>
    <t>HOME HEALTH</t>
  </si>
  <si>
    <t>HOMEMAKER</t>
  </si>
  <si>
    <t>HOUSEKEEPER</t>
  </si>
  <si>
    <t>NUTRITION</t>
  </si>
  <si>
    <t>THERAPY</t>
  </si>
  <si>
    <t>PERSONAL</t>
  </si>
  <si>
    <t>OCCUPATIONAL</t>
  </si>
  <si>
    <t>PHYSICAL</t>
  </si>
  <si>
    <t>AIDE</t>
  </si>
  <si>
    <t>MEDICAL</t>
  </si>
  <si>
    <t>SOCIAL SERVICE</t>
  </si>
  <si>
    <t>RESPIRATORY</t>
  </si>
  <si>
    <t>AUDIOLOGY</t>
  </si>
  <si>
    <t>HOME</t>
  </si>
  <si>
    <t>TASKS CHORES</t>
  </si>
  <si>
    <t>PERS</t>
  </si>
  <si>
    <t>MONTHLY</t>
  </si>
  <si>
    <t>RESPITE</t>
  </si>
  <si>
    <t>CARE SNF</t>
  </si>
  <si>
    <t>RESPITE CARE</t>
  </si>
  <si>
    <t>HOME HEALTH AIDE</t>
  </si>
  <si>
    <t>PERSONAL CARE AIDE</t>
  </si>
  <si>
    <t>CARE AIDE</t>
  </si>
  <si>
    <t>HOSPITAL</t>
  </si>
  <si>
    <t>MOVING</t>
  </si>
  <si>
    <t>ASSIST. HOURLY</t>
  </si>
  <si>
    <t>MEALS</t>
  </si>
  <si>
    <t>CONGREGATE</t>
  </si>
  <si>
    <t>SOCIAL</t>
  </si>
  <si>
    <t>DAY CARE</t>
  </si>
  <si>
    <t>ASSIST. ROOM</t>
  </si>
  <si>
    <t>WEEKEND</t>
  </si>
  <si>
    <t>HOME DELIVERED</t>
  </si>
  <si>
    <t>2nd UNIT</t>
  </si>
  <si>
    <t>NEW YORK STATE DEPARTMENT OF HEALTH</t>
  </si>
  <si>
    <t>BUREAU OF LONG TERM CARE REIMBURSEMENT</t>
  </si>
  <si>
    <t>LONG TERM HOME HEALTH CARE PROGRAM:  1/1/2012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</si>
</sst>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1"/>
  <sheetViews>
    <sheetView tabSelected="1" zoomScalePageLayoutView="0" workbookViewId="0" topLeftCell="U1">
      <selection activeCell="P6" sqref="P6"/>
    </sheetView>
  </sheetViews>
  <sheetFormatPr defaultColWidth="9.140625" defaultRowHeight="12.75"/>
  <cols>
    <col min="1" max="1" width="9.8515625" style="0" customWidth="1"/>
    <col min="2" max="2" width="32.28125" style="0" customWidth="1"/>
    <col min="4" max="6" width="12.28125" style="0" customWidth="1"/>
    <col min="7" max="7" width="15.7109375" style="0" customWidth="1"/>
    <col min="8" max="8" width="14.57421875" style="0" customWidth="1"/>
    <col min="9" max="9" width="14.28125" style="0" customWidth="1"/>
    <col min="10" max="10" width="15.8515625" style="0" customWidth="1"/>
    <col min="11" max="11" width="12.28125" style="0" customWidth="1"/>
    <col min="12" max="12" width="16.7109375" style="0" customWidth="1"/>
    <col min="13" max="13" width="12.28125" style="0" customWidth="1"/>
    <col min="14" max="14" width="14.140625" style="0" customWidth="1"/>
    <col min="15" max="15" width="12.28125" style="0" customWidth="1"/>
    <col min="16" max="16" width="15.8515625" style="0" customWidth="1"/>
    <col min="17" max="18" width="12.28125" style="0" customWidth="1"/>
    <col min="19" max="19" width="14.8515625" style="0" customWidth="1"/>
    <col min="20" max="20" width="18.7109375" style="0" customWidth="1"/>
    <col min="21" max="21" width="21.8515625" style="0" customWidth="1"/>
    <col min="22" max="23" width="15.7109375" style="0" customWidth="1"/>
    <col min="24" max="24" width="13.7109375" style="0" customWidth="1"/>
    <col min="25" max="26" width="17.8515625" style="0" customWidth="1"/>
    <col min="27" max="29" width="12.28125" style="0" customWidth="1"/>
  </cols>
  <sheetData>
    <row r="1" spans="1:17" ht="12.75">
      <c r="A1" s="7">
        <v>41148</v>
      </c>
      <c r="C1" s="6" t="s">
        <v>142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3:17" ht="12.75">
      <c r="C2" s="6" t="s">
        <v>143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3:17" ht="12.75">
      <c r="C3" s="6" t="s">
        <v>144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6" spans="4:29" ht="12.75">
      <c r="D6" s="2"/>
      <c r="E6" s="4" t="s">
        <v>115</v>
      </c>
      <c r="F6" s="3" t="s">
        <v>107</v>
      </c>
      <c r="G6" t="s">
        <v>114</v>
      </c>
      <c r="H6" t="s">
        <v>108</v>
      </c>
      <c r="I6" s="2"/>
      <c r="J6" s="2"/>
      <c r="K6" s="4" t="s">
        <v>113</v>
      </c>
      <c r="L6" s="3" t="s">
        <v>117</v>
      </c>
      <c r="M6" s="2"/>
      <c r="N6" s="4" t="s">
        <v>119</v>
      </c>
      <c r="P6" s="4" t="s">
        <v>121</v>
      </c>
      <c r="Q6" s="4" t="s">
        <v>123</v>
      </c>
      <c r="R6" s="4" t="s">
        <v>125</v>
      </c>
      <c r="S6" s="4" t="s">
        <v>127</v>
      </c>
      <c r="T6" s="4" t="s">
        <v>127</v>
      </c>
      <c r="U6" s="4" t="s">
        <v>127</v>
      </c>
      <c r="V6" s="4" t="s">
        <v>127</v>
      </c>
      <c r="W6" s="4" t="s">
        <v>132</v>
      </c>
      <c r="X6" s="4" t="s">
        <v>135</v>
      </c>
      <c r="Y6" s="4" t="s">
        <v>140</v>
      </c>
      <c r="Z6" s="4" t="s">
        <v>132</v>
      </c>
      <c r="AA6" s="4" t="s">
        <v>136</v>
      </c>
      <c r="AB6" s="4" t="s">
        <v>139</v>
      </c>
      <c r="AC6" s="4" t="s">
        <v>123</v>
      </c>
    </row>
    <row r="7" spans="1:29" ht="12.75">
      <c r="A7" s="1"/>
      <c r="B7" s="1"/>
      <c r="C7" s="1"/>
      <c r="D7" s="3" t="s">
        <v>105</v>
      </c>
      <c r="E7" s="3" t="s">
        <v>112</v>
      </c>
      <c r="F7" s="3" t="s">
        <v>112</v>
      </c>
      <c r="G7" s="4" t="s">
        <v>112</v>
      </c>
      <c r="H7" s="4" t="s">
        <v>116</v>
      </c>
      <c r="I7" s="3" t="s">
        <v>109</v>
      </c>
      <c r="J7" s="3" t="s">
        <v>110</v>
      </c>
      <c r="K7" s="4" t="s">
        <v>130</v>
      </c>
      <c r="L7" s="4" t="s">
        <v>118</v>
      </c>
      <c r="M7" s="3" t="s">
        <v>111</v>
      </c>
      <c r="N7" s="4" t="s">
        <v>112</v>
      </c>
      <c r="O7" s="4" t="s">
        <v>120</v>
      </c>
      <c r="P7" t="s">
        <v>122</v>
      </c>
      <c r="Q7" s="4" t="s">
        <v>124</v>
      </c>
      <c r="R7" s="4" t="s">
        <v>126</v>
      </c>
      <c r="S7" s="4" t="s">
        <v>105</v>
      </c>
      <c r="T7" t="s">
        <v>128</v>
      </c>
      <c r="U7" s="4" t="s">
        <v>129</v>
      </c>
      <c r="V7" s="4" t="s">
        <v>131</v>
      </c>
      <c r="W7" t="s">
        <v>133</v>
      </c>
      <c r="X7" s="4" t="s">
        <v>134</v>
      </c>
      <c r="Y7" s="4" t="s">
        <v>134</v>
      </c>
      <c r="Z7" s="4" t="s">
        <v>138</v>
      </c>
      <c r="AA7" s="4" t="s">
        <v>137</v>
      </c>
      <c r="AB7" s="4" t="s">
        <v>134</v>
      </c>
      <c r="AC7" s="4" t="s">
        <v>141</v>
      </c>
    </row>
    <row r="8" spans="1:29" ht="12.75">
      <c r="A8" s="3" t="s">
        <v>102</v>
      </c>
      <c r="B8" s="3" t="s">
        <v>103</v>
      </c>
      <c r="C8" s="3" t="s">
        <v>104</v>
      </c>
      <c r="D8" s="3" t="s">
        <v>106</v>
      </c>
      <c r="E8" s="3" t="s">
        <v>106</v>
      </c>
      <c r="F8" s="3" t="s">
        <v>106</v>
      </c>
      <c r="G8" s="3" t="s">
        <v>106</v>
      </c>
      <c r="H8" s="4" t="s">
        <v>106</v>
      </c>
      <c r="I8" s="4" t="s">
        <v>106</v>
      </c>
      <c r="J8" s="4" t="s">
        <v>106</v>
      </c>
      <c r="K8" s="4" t="s">
        <v>106</v>
      </c>
      <c r="L8" s="4" t="s">
        <v>106</v>
      </c>
      <c r="M8" s="4" t="s">
        <v>106</v>
      </c>
      <c r="N8" s="4" t="s">
        <v>106</v>
      </c>
      <c r="O8" s="4" t="s">
        <v>106</v>
      </c>
      <c r="P8" s="4" t="s">
        <v>106</v>
      </c>
      <c r="Q8" s="4" t="s">
        <v>106</v>
      </c>
      <c r="R8" s="4" t="s">
        <v>106</v>
      </c>
      <c r="S8" s="4" t="s">
        <v>106</v>
      </c>
      <c r="T8" s="4" t="s">
        <v>106</v>
      </c>
      <c r="U8" s="4" t="s">
        <v>106</v>
      </c>
      <c r="V8" s="4" t="s">
        <v>106</v>
      </c>
      <c r="W8" s="4" t="s">
        <v>106</v>
      </c>
      <c r="X8" s="4" t="s">
        <v>106</v>
      </c>
      <c r="Y8" s="4" t="s">
        <v>106</v>
      </c>
      <c r="Z8" s="4" t="s">
        <v>106</v>
      </c>
      <c r="AA8" s="4" t="s">
        <v>106</v>
      </c>
      <c r="AB8" s="4" t="s">
        <v>106</v>
      </c>
      <c r="AC8" s="4" t="s">
        <v>106</v>
      </c>
    </row>
    <row r="10" spans="1:29" ht="12.75">
      <c r="A10" t="str">
        <f>"7000907"</f>
        <v>7000907</v>
      </c>
      <c r="B10" t="s">
        <v>73</v>
      </c>
      <c r="C10" t="str">
        <f aca="true" t="shared" si="0" ref="C10:C41">"12/01/01"</f>
        <v>12/01/01</v>
      </c>
      <c r="D10" s="5">
        <v>185.97</v>
      </c>
      <c r="E10" s="5">
        <v>124.63</v>
      </c>
      <c r="F10" s="5">
        <v>118.71</v>
      </c>
      <c r="G10" s="5">
        <v>114.64</v>
      </c>
      <c r="H10" s="5">
        <v>18.63</v>
      </c>
      <c r="I10" s="5">
        <v>15.08</v>
      </c>
      <c r="J10" s="5">
        <v>24.1</v>
      </c>
      <c r="K10" s="5">
        <v>18.48</v>
      </c>
      <c r="L10" s="5">
        <v>154.98</v>
      </c>
      <c r="M10" s="5">
        <v>139.12</v>
      </c>
      <c r="N10" s="5">
        <v>70.01</v>
      </c>
      <c r="O10" s="5">
        <v>70.01</v>
      </c>
      <c r="P10" s="5">
        <v>27.14</v>
      </c>
      <c r="Q10" s="5">
        <v>22.32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20.66</v>
      </c>
      <c r="AB10" s="5">
        <v>0</v>
      </c>
      <c r="AC10" s="5">
        <v>0</v>
      </c>
    </row>
    <row r="11" spans="1:29" ht="12.75">
      <c r="A11" t="str">
        <f>"5905900"</f>
        <v>5905900</v>
      </c>
      <c r="B11" t="s">
        <v>65</v>
      </c>
      <c r="C11" t="str">
        <f t="shared" si="0"/>
        <v>12/01/01</v>
      </c>
      <c r="D11" s="5">
        <v>116.13</v>
      </c>
      <c r="E11" s="5">
        <v>101.99</v>
      </c>
      <c r="F11" s="5">
        <v>80.77</v>
      </c>
      <c r="G11" s="5">
        <v>112.46</v>
      </c>
      <c r="H11" s="5">
        <v>22.27</v>
      </c>
      <c r="I11" s="5">
        <v>14</v>
      </c>
      <c r="J11" s="5">
        <v>14</v>
      </c>
      <c r="K11" s="5">
        <v>21.6</v>
      </c>
      <c r="L11" s="5">
        <v>154.98</v>
      </c>
      <c r="M11" s="5">
        <v>139.12</v>
      </c>
      <c r="N11" s="5">
        <v>66.55</v>
      </c>
      <c r="O11" s="5">
        <v>114.91</v>
      </c>
      <c r="P11" s="5">
        <v>0</v>
      </c>
      <c r="Q11" s="5">
        <v>23.67</v>
      </c>
      <c r="R11" s="5">
        <v>97.7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5.92</v>
      </c>
      <c r="Z11" s="5">
        <v>0</v>
      </c>
      <c r="AA11" s="5">
        <v>14.06</v>
      </c>
      <c r="AB11" s="5">
        <v>0</v>
      </c>
      <c r="AC11" s="5">
        <v>0</v>
      </c>
    </row>
    <row r="12" spans="1:29" ht="12.75">
      <c r="A12" t="str">
        <f>"5123900"</f>
        <v>5123900</v>
      </c>
      <c r="B12" t="s">
        <v>49</v>
      </c>
      <c r="C12" t="str">
        <f t="shared" si="0"/>
        <v>12/01/01</v>
      </c>
      <c r="D12" s="5">
        <v>171.83</v>
      </c>
      <c r="E12" s="5">
        <v>84.98</v>
      </c>
      <c r="F12" s="5">
        <v>58.96</v>
      </c>
      <c r="G12" s="5">
        <v>58.96</v>
      </c>
      <c r="H12" s="5">
        <v>20.58</v>
      </c>
      <c r="I12" s="5">
        <v>13.31</v>
      </c>
      <c r="J12" s="5">
        <v>13.31</v>
      </c>
      <c r="K12" s="5">
        <v>19.96</v>
      </c>
      <c r="L12" s="5">
        <v>143.2</v>
      </c>
      <c r="M12" s="5">
        <v>59.24</v>
      </c>
      <c r="N12" s="5">
        <v>59.24</v>
      </c>
      <c r="O12" s="5">
        <v>59.24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20.66</v>
      </c>
      <c r="AB12" s="5">
        <v>0</v>
      </c>
      <c r="AC12" s="5">
        <v>0</v>
      </c>
    </row>
    <row r="13" spans="1:29" ht="12.75">
      <c r="A13" t="str">
        <f>"7002910"</f>
        <v>7002910</v>
      </c>
      <c r="B13" t="s">
        <v>93</v>
      </c>
      <c r="C13" t="str">
        <f t="shared" si="0"/>
        <v>12/01/01</v>
      </c>
      <c r="D13" s="5">
        <v>161.96</v>
      </c>
      <c r="E13" s="5">
        <v>98.7</v>
      </c>
      <c r="F13" s="5">
        <v>80.77</v>
      </c>
      <c r="G13" s="5">
        <v>105.63</v>
      </c>
      <c r="H13" s="5">
        <v>20.81</v>
      </c>
      <c r="I13" s="5">
        <v>14.42</v>
      </c>
      <c r="J13" s="5">
        <v>14.42</v>
      </c>
      <c r="K13" s="5">
        <v>20.38</v>
      </c>
      <c r="L13" s="5">
        <v>81.5</v>
      </c>
      <c r="M13" s="5">
        <v>88.26</v>
      </c>
      <c r="N13" s="5">
        <v>80.77</v>
      </c>
      <c r="O13" s="5">
        <v>80.77</v>
      </c>
      <c r="P13" s="5">
        <v>0</v>
      </c>
      <c r="Q13" s="5">
        <v>31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</row>
    <row r="14" spans="1:29" ht="12.75">
      <c r="A14" t="str">
        <f>"0401901"</f>
        <v>0401901</v>
      </c>
      <c r="B14" t="s">
        <v>4</v>
      </c>
      <c r="C14" t="str">
        <f t="shared" si="0"/>
        <v>12/01/01</v>
      </c>
      <c r="D14" s="5">
        <v>95.01</v>
      </c>
      <c r="E14" s="5">
        <v>90.37</v>
      </c>
      <c r="F14" s="5">
        <v>91.26</v>
      </c>
      <c r="G14" s="5">
        <v>88.92</v>
      </c>
      <c r="H14" s="5">
        <v>32.75</v>
      </c>
      <c r="I14" s="5">
        <v>19.98</v>
      </c>
      <c r="J14" s="5">
        <v>19.98</v>
      </c>
      <c r="K14" s="5">
        <v>32.35</v>
      </c>
      <c r="L14" s="5">
        <v>114.1</v>
      </c>
      <c r="M14" s="5">
        <v>89.78</v>
      </c>
      <c r="N14" s="5">
        <v>75.39</v>
      </c>
      <c r="O14" s="5">
        <v>64.62</v>
      </c>
      <c r="P14" s="5">
        <v>0</v>
      </c>
      <c r="Q14" s="5">
        <v>10.19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6.32</v>
      </c>
      <c r="Z14" s="5">
        <v>0</v>
      </c>
      <c r="AA14" s="5">
        <v>20.66</v>
      </c>
      <c r="AB14" s="5">
        <v>0</v>
      </c>
      <c r="AC14" s="5">
        <v>0</v>
      </c>
    </row>
    <row r="15" spans="1:29" ht="12.75">
      <c r="A15" t="str">
        <f>"0501901"</f>
        <v>0501901</v>
      </c>
      <c r="B15" t="s">
        <v>5</v>
      </c>
      <c r="C15" t="str">
        <f t="shared" si="0"/>
        <v>12/01/01</v>
      </c>
      <c r="D15" s="5">
        <v>133.83</v>
      </c>
      <c r="E15" s="5">
        <v>95.73</v>
      </c>
      <c r="F15" s="5">
        <v>100.99</v>
      </c>
      <c r="G15" s="5">
        <v>94.12</v>
      </c>
      <c r="H15" s="5">
        <v>34.83</v>
      </c>
      <c r="I15" s="5">
        <v>17.72</v>
      </c>
      <c r="J15" s="5">
        <v>12.12</v>
      </c>
      <c r="K15" s="5">
        <v>32.39</v>
      </c>
      <c r="L15" s="5">
        <v>105.94</v>
      </c>
      <c r="M15" s="5">
        <v>76.5</v>
      </c>
      <c r="N15" s="5">
        <v>45.7</v>
      </c>
      <c r="O15" s="5">
        <v>59.7</v>
      </c>
      <c r="P15" s="5">
        <v>0</v>
      </c>
      <c r="Q15" s="5">
        <v>0</v>
      </c>
      <c r="R15" s="5">
        <v>0</v>
      </c>
      <c r="S15" s="5">
        <v>0</v>
      </c>
      <c r="T15" s="5">
        <v>14.6</v>
      </c>
      <c r="U15" s="5">
        <v>14.25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</row>
    <row r="16" spans="1:29" ht="12.75">
      <c r="A16" t="str">
        <f>"7001904"</f>
        <v>7001904</v>
      </c>
      <c r="B16" t="s">
        <v>81</v>
      </c>
      <c r="C16" t="str">
        <f t="shared" si="0"/>
        <v>12/01/01</v>
      </c>
      <c r="D16" s="5">
        <v>111.23</v>
      </c>
      <c r="E16" s="5">
        <v>95</v>
      </c>
      <c r="F16" s="5">
        <v>72.69</v>
      </c>
      <c r="G16" s="5">
        <v>73.27</v>
      </c>
      <c r="H16" s="5">
        <v>17.44</v>
      </c>
      <c r="I16" s="5">
        <v>12.17</v>
      </c>
      <c r="J16" s="5">
        <v>11.09</v>
      </c>
      <c r="K16" s="5">
        <v>18.53</v>
      </c>
      <c r="L16" s="5">
        <v>106.92</v>
      </c>
      <c r="M16" s="5">
        <v>101.8</v>
      </c>
      <c r="N16" s="5">
        <v>88.43</v>
      </c>
      <c r="O16" s="5">
        <v>68.12</v>
      </c>
      <c r="P16" s="5">
        <v>0</v>
      </c>
      <c r="Q16" s="5">
        <v>29.49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</row>
    <row r="17" spans="1:29" ht="12.75">
      <c r="A17" t="str">
        <f>"0701901"</f>
        <v>0701901</v>
      </c>
      <c r="B17" t="s">
        <v>7</v>
      </c>
      <c r="C17" t="str">
        <f t="shared" si="0"/>
        <v>12/01/01</v>
      </c>
      <c r="D17" s="5">
        <v>135.46</v>
      </c>
      <c r="E17" s="5">
        <v>100.38</v>
      </c>
      <c r="F17" s="5">
        <v>89</v>
      </c>
      <c r="G17" s="5">
        <v>98.19</v>
      </c>
      <c r="H17" s="5">
        <v>38.39</v>
      </c>
      <c r="I17" s="5">
        <v>19.45</v>
      </c>
      <c r="J17" s="5">
        <v>19.45</v>
      </c>
      <c r="K17" s="5">
        <v>26.09</v>
      </c>
      <c r="L17" s="5">
        <v>10.41</v>
      </c>
      <c r="M17" s="5">
        <v>89</v>
      </c>
      <c r="N17" s="5">
        <v>89</v>
      </c>
      <c r="O17" s="5">
        <v>1.05</v>
      </c>
      <c r="P17" s="5">
        <v>0</v>
      </c>
      <c r="Q17" s="5">
        <v>24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3.62</v>
      </c>
      <c r="Z17" s="5">
        <v>0</v>
      </c>
      <c r="AA17" s="5">
        <v>20.66</v>
      </c>
      <c r="AB17" s="5">
        <v>0</v>
      </c>
      <c r="AC17" s="5">
        <v>0</v>
      </c>
    </row>
    <row r="18" spans="1:29" ht="12.75">
      <c r="A18" t="str">
        <f>"0901901"</f>
        <v>0901901</v>
      </c>
      <c r="B18" t="s">
        <v>8</v>
      </c>
      <c r="C18" t="str">
        <f t="shared" si="0"/>
        <v>12/01/01</v>
      </c>
      <c r="D18" s="5">
        <v>100.37</v>
      </c>
      <c r="E18" s="5">
        <v>98.4</v>
      </c>
      <c r="F18" s="5">
        <v>99.22</v>
      </c>
      <c r="G18" s="5">
        <v>96.76</v>
      </c>
      <c r="H18" s="5">
        <v>35.81</v>
      </c>
      <c r="I18" s="5">
        <v>31.19</v>
      </c>
      <c r="J18" s="5">
        <v>28.81</v>
      </c>
      <c r="K18" s="5">
        <v>33.31</v>
      </c>
      <c r="L18" s="5">
        <v>108.92</v>
      </c>
      <c r="M18" s="5">
        <v>127.36</v>
      </c>
      <c r="N18" s="5">
        <v>95.58</v>
      </c>
      <c r="O18" s="5">
        <v>44.16</v>
      </c>
      <c r="P18" s="5">
        <v>0</v>
      </c>
      <c r="Q18" s="5">
        <v>31</v>
      </c>
      <c r="R18" s="5">
        <v>0</v>
      </c>
      <c r="S18" s="5">
        <v>0</v>
      </c>
      <c r="T18" s="5">
        <v>0</v>
      </c>
      <c r="U18" s="5">
        <v>14.25</v>
      </c>
      <c r="V18" s="5">
        <v>0</v>
      </c>
      <c r="W18" s="5">
        <v>0</v>
      </c>
      <c r="X18" s="5">
        <v>0</v>
      </c>
      <c r="Y18" s="5">
        <v>5.17</v>
      </c>
      <c r="Z18" s="5">
        <v>0</v>
      </c>
      <c r="AA18" s="5">
        <v>20.5</v>
      </c>
      <c r="AB18" s="5">
        <v>0</v>
      </c>
      <c r="AC18" s="5">
        <v>0</v>
      </c>
    </row>
    <row r="19" spans="1:29" ht="12.75">
      <c r="A19" t="str">
        <f>"7001918"</f>
        <v>7001918</v>
      </c>
      <c r="B19" t="s">
        <v>89</v>
      </c>
      <c r="C19" t="str">
        <f t="shared" si="0"/>
        <v>12/01/01</v>
      </c>
      <c r="D19" s="5">
        <v>159.9</v>
      </c>
      <c r="E19" s="5">
        <v>97.03</v>
      </c>
      <c r="F19" s="5">
        <v>70.01</v>
      </c>
      <c r="G19" s="5">
        <v>70.01</v>
      </c>
      <c r="H19" s="5">
        <v>14.05</v>
      </c>
      <c r="I19" s="5">
        <v>14.05</v>
      </c>
      <c r="J19" s="5">
        <v>14.05</v>
      </c>
      <c r="K19" s="5">
        <v>19.87</v>
      </c>
      <c r="L19" s="5">
        <v>97.19</v>
      </c>
      <c r="M19" s="5">
        <v>84.92</v>
      </c>
      <c r="N19" s="5">
        <v>14.05</v>
      </c>
      <c r="O19" s="5">
        <v>70.01</v>
      </c>
      <c r="P19" s="5">
        <v>0</v>
      </c>
      <c r="Q19" s="5">
        <v>30.89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</row>
    <row r="20" spans="1:29" ht="12.75">
      <c r="A20" t="str">
        <f>"7001913"</f>
        <v>7001913</v>
      </c>
      <c r="B20" t="s">
        <v>84</v>
      </c>
      <c r="C20" t="str">
        <f t="shared" si="0"/>
        <v>12/01/01</v>
      </c>
      <c r="D20" s="5">
        <v>126.37</v>
      </c>
      <c r="E20" s="5">
        <v>102.6</v>
      </c>
      <c r="F20" s="5">
        <v>75.39</v>
      </c>
      <c r="G20" s="5">
        <v>75.39</v>
      </c>
      <c r="H20" s="5">
        <v>17.73</v>
      </c>
      <c r="I20" s="5">
        <v>13.2</v>
      </c>
      <c r="J20" s="5">
        <v>13.2</v>
      </c>
      <c r="K20" s="5">
        <v>17.94</v>
      </c>
      <c r="L20" s="5">
        <v>103.4</v>
      </c>
      <c r="M20" s="5">
        <v>102.92</v>
      </c>
      <c r="N20" s="5">
        <v>64.62</v>
      </c>
      <c r="O20" s="5">
        <v>103.39</v>
      </c>
      <c r="P20" s="5">
        <v>0</v>
      </c>
      <c r="Q20" s="5">
        <v>30.95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</row>
    <row r="21" spans="1:29" ht="12.75">
      <c r="A21" t="str">
        <f>"2952902"</f>
        <v>2952902</v>
      </c>
      <c r="B21" t="s">
        <v>29</v>
      </c>
      <c r="C21" t="str">
        <f t="shared" si="0"/>
        <v>12/01/01</v>
      </c>
      <c r="D21" s="5">
        <v>174.34</v>
      </c>
      <c r="E21" s="5">
        <v>116.84</v>
      </c>
      <c r="F21" s="5">
        <v>111.29</v>
      </c>
      <c r="G21" s="5">
        <v>107.48</v>
      </c>
      <c r="H21" s="5">
        <v>19.72</v>
      </c>
      <c r="I21" s="5">
        <v>14.54</v>
      </c>
      <c r="J21" s="5">
        <v>14.54</v>
      </c>
      <c r="K21" s="5">
        <v>19.38</v>
      </c>
      <c r="L21" s="5">
        <v>130.88</v>
      </c>
      <c r="M21" s="5">
        <v>130.42</v>
      </c>
      <c r="N21" s="5">
        <v>70.01</v>
      </c>
      <c r="O21" s="5">
        <v>80.77</v>
      </c>
      <c r="P21" s="5">
        <v>0</v>
      </c>
      <c r="Q21" s="5">
        <v>31.01</v>
      </c>
      <c r="R21" s="5">
        <v>96.15</v>
      </c>
      <c r="S21" s="5">
        <v>0</v>
      </c>
      <c r="T21" s="5">
        <v>0</v>
      </c>
      <c r="U21" s="5">
        <v>0</v>
      </c>
      <c r="V21" s="5">
        <v>0</v>
      </c>
      <c r="W21" s="5">
        <v>60.9</v>
      </c>
      <c r="X21" s="5">
        <v>0</v>
      </c>
      <c r="Y21" s="5">
        <v>5</v>
      </c>
      <c r="Z21" s="5">
        <v>0</v>
      </c>
      <c r="AA21" s="5">
        <v>20.66</v>
      </c>
      <c r="AB21" s="5">
        <v>0</v>
      </c>
      <c r="AC21" s="5">
        <v>0</v>
      </c>
    </row>
    <row r="22" spans="1:29" ht="12.75">
      <c r="A22" t="str">
        <f>"1758901"</f>
        <v>1758901</v>
      </c>
      <c r="B22" t="s">
        <v>17</v>
      </c>
      <c r="C22" t="str">
        <f t="shared" si="0"/>
        <v>12/01/01</v>
      </c>
      <c r="D22" s="5">
        <v>110.43</v>
      </c>
      <c r="E22" s="5">
        <v>88.16</v>
      </c>
      <c r="F22" s="5">
        <v>114.08</v>
      </c>
      <c r="G22" s="5">
        <v>97.89</v>
      </c>
      <c r="H22" s="5">
        <v>36.23</v>
      </c>
      <c r="I22" s="5">
        <v>17.65</v>
      </c>
      <c r="J22" s="5">
        <v>28.79</v>
      </c>
      <c r="K22" s="5">
        <v>33.7</v>
      </c>
      <c r="L22" s="5">
        <v>82.59</v>
      </c>
      <c r="M22" s="5">
        <v>80.22</v>
      </c>
      <c r="N22" s="5">
        <v>71.72</v>
      </c>
      <c r="O22" s="5">
        <v>64.62</v>
      </c>
      <c r="P22" s="5">
        <v>0</v>
      </c>
      <c r="Q22" s="5">
        <v>31.36</v>
      </c>
      <c r="R22" s="5">
        <v>0</v>
      </c>
      <c r="S22" s="5">
        <v>0</v>
      </c>
      <c r="T22" s="5">
        <v>14.37</v>
      </c>
      <c r="U22" s="5">
        <v>14.02</v>
      </c>
      <c r="V22" s="5">
        <v>0</v>
      </c>
      <c r="W22" s="5">
        <v>0</v>
      </c>
      <c r="X22" s="5">
        <v>4.37</v>
      </c>
      <c r="Y22" s="5">
        <v>6.29</v>
      </c>
      <c r="Z22" s="5">
        <v>0</v>
      </c>
      <c r="AA22" s="5">
        <v>18.87</v>
      </c>
      <c r="AB22" s="5">
        <v>5.74</v>
      </c>
      <c r="AC22" s="5">
        <v>0</v>
      </c>
    </row>
    <row r="23" spans="1:29" ht="12.75">
      <c r="A23" t="str">
        <f>"5154901"</f>
        <v>5154901</v>
      </c>
      <c r="B23" t="s">
        <v>50</v>
      </c>
      <c r="C23" t="str">
        <f t="shared" si="0"/>
        <v>12/01/01</v>
      </c>
      <c r="D23" s="5">
        <v>131.02</v>
      </c>
      <c r="E23" s="5">
        <v>115.23</v>
      </c>
      <c r="F23" s="5">
        <v>93.71</v>
      </c>
      <c r="G23" s="5">
        <v>94.44</v>
      </c>
      <c r="H23" s="5">
        <v>22.02</v>
      </c>
      <c r="I23" s="5">
        <v>18.98</v>
      </c>
      <c r="J23" s="5">
        <v>14.54</v>
      </c>
      <c r="K23" s="5">
        <v>19.73</v>
      </c>
      <c r="L23" s="5">
        <v>112.87</v>
      </c>
      <c r="M23" s="5">
        <v>137.54</v>
      </c>
      <c r="N23" s="5">
        <v>14.54</v>
      </c>
      <c r="O23" s="5">
        <v>14.54</v>
      </c>
      <c r="P23" s="5">
        <v>0</v>
      </c>
      <c r="Q23" s="5">
        <v>33.36</v>
      </c>
      <c r="R23" s="5">
        <v>97.7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5.3</v>
      </c>
      <c r="Y23" s="5">
        <v>0</v>
      </c>
      <c r="Z23" s="5">
        <v>0</v>
      </c>
      <c r="AA23" s="5">
        <v>11</v>
      </c>
      <c r="AB23" s="5">
        <v>0</v>
      </c>
      <c r="AC23" s="5">
        <v>0</v>
      </c>
    </row>
    <row r="24" spans="1:29" ht="12.75">
      <c r="A24" t="str">
        <f>"1101901"</f>
        <v>1101901</v>
      </c>
      <c r="B24" t="s">
        <v>9</v>
      </c>
      <c r="C24" t="str">
        <f t="shared" si="0"/>
        <v>12/01/01</v>
      </c>
      <c r="D24" s="5">
        <v>114.98</v>
      </c>
      <c r="E24" s="5">
        <v>70.14</v>
      </c>
      <c r="F24" s="5">
        <v>59.91</v>
      </c>
      <c r="G24" s="5">
        <v>61.45</v>
      </c>
      <c r="H24" s="5">
        <v>37.02</v>
      </c>
      <c r="I24" s="5">
        <v>24.65</v>
      </c>
      <c r="J24" s="5">
        <v>29.77</v>
      </c>
      <c r="K24" s="5">
        <v>34.42</v>
      </c>
      <c r="L24" s="5">
        <v>92.52</v>
      </c>
      <c r="M24" s="5">
        <v>131.63</v>
      </c>
      <c r="N24" s="5">
        <v>104.7</v>
      </c>
      <c r="O24" s="5">
        <v>48.47</v>
      </c>
      <c r="P24" s="5">
        <v>0</v>
      </c>
      <c r="Q24" s="5">
        <v>20.35</v>
      </c>
      <c r="R24" s="5">
        <v>50.76</v>
      </c>
      <c r="S24" s="5">
        <v>0</v>
      </c>
      <c r="T24" s="5">
        <v>14.6</v>
      </c>
      <c r="U24" s="5">
        <v>14.25</v>
      </c>
      <c r="V24" s="5">
        <v>0</v>
      </c>
      <c r="W24" s="5">
        <v>0</v>
      </c>
      <c r="X24" s="5">
        <v>0</v>
      </c>
      <c r="Y24" s="5">
        <v>6.52</v>
      </c>
      <c r="Z24" s="5">
        <v>0</v>
      </c>
      <c r="AA24" s="5">
        <v>0</v>
      </c>
      <c r="AB24" s="5">
        <v>0</v>
      </c>
      <c r="AC24" s="5">
        <v>0</v>
      </c>
    </row>
    <row r="25" spans="1:29" ht="12.75">
      <c r="A25" t="str">
        <f>"1257901"</f>
        <v>1257901</v>
      </c>
      <c r="B25" t="s">
        <v>10</v>
      </c>
      <c r="C25" t="str">
        <f t="shared" si="0"/>
        <v>12/01/01</v>
      </c>
      <c r="D25" s="5">
        <v>87.47</v>
      </c>
      <c r="E25" s="5">
        <v>77.05</v>
      </c>
      <c r="F25" s="5">
        <v>59.24</v>
      </c>
      <c r="G25" s="5">
        <v>81.83</v>
      </c>
      <c r="H25" s="5">
        <v>33.51</v>
      </c>
      <c r="I25" s="5">
        <v>43.51</v>
      </c>
      <c r="J25" s="5">
        <v>19.61</v>
      </c>
      <c r="K25" s="5">
        <v>31.18</v>
      </c>
      <c r="L25" s="5">
        <v>75.53</v>
      </c>
      <c r="M25" s="5">
        <v>64.62</v>
      </c>
      <c r="N25" s="5">
        <v>64.62</v>
      </c>
      <c r="O25" s="5">
        <v>64.62</v>
      </c>
      <c r="P25" s="5">
        <v>0</v>
      </c>
      <c r="Q25" s="5">
        <v>31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6.52</v>
      </c>
      <c r="Z25" s="5">
        <v>0</v>
      </c>
      <c r="AA25" s="5">
        <v>0</v>
      </c>
      <c r="AB25" s="5">
        <v>0</v>
      </c>
      <c r="AC25" s="5">
        <v>0</v>
      </c>
    </row>
    <row r="26" spans="1:29" ht="12.75">
      <c r="A26" t="str">
        <f>"5905901"</f>
        <v>5905901</v>
      </c>
      <c r="B26" t="s">
        <v>66</v>
      </c>
      <c r="C26" t="str">
        <f t="shared" si="0"/>
        <v>12/01/01</v>
      </c>
      <c r="D26" s="5">
        <v>161.59</v>
      </c>
      <c r="E26" s="5">
        <v>106.09</v>
      </c>
      <c r="F26" s="5">
        <v>114.39</v>
      </c>
      <c r="G26" s="5">
        <v>113.78</v>
      </c>
      <c r="H26" s="5">
        <v>22.27</v>
      </c>
      <c r="I26" s="5">
        <v>18.31</v>
      </c>
      <c r="J26" s="5">
        <v>18.31</v>
      </c>
      <c r="K26" s="5">
        <v>21.6</v>
      </c>
      <c r="L26" s="5">
        <v>138.51</v>
      </c>
      <c r="M26" s="5">
        <v>139.12</v>
      </c>
      <c r="N26" s="5">
        <v>80.77</v>
      </c>
      <c r="O26" s="5">
        <v>96.93</v>
      </c>
      <c r="P26" s="5">
        <v>0</v>
      </c>
      <c r="Q26" s="5">
        <v>31.32</v>
      </c>
      <c r="R26" s="5">
        <v>72.41</v>
      </c>
      <c r="S26" s="5">
        <v>0</v>
      </c>
      <c r="T26" s="5">
        <v>0</v>
      </c>
      <c r="U26" s="5">
        <v>14.25</v>
      </c>
      <c r="V26" s="5">
        <v>0</v>
      </c>
      <c r="W26" s="5">
        <v>1.73</v>
      </c>
      <c r="X26" s="5">
        <v>5.5</v>
      </c>
      <c r="Y26" s="5">
        <v>6.52</v>
      </c>
      <c r="Z26" s="5">
        <v>0</v>
      </c>
      <c r="AA26" s="5">
        <v>19.15</v>
      </c>
      <c r="AB26" s="5">
        <v>0</v>
      </c>
      <c r="AC26" s="5">
        <v>18.31</v>
      </c>
    </row>
    <row r="27" spans="1:29" ht="12.75">
      <c r="A27" t="str">
        <f>"1355303"</f>
        <v>1355303</v>
      </c>
      <c r="B27" t="s">
        <v>11</v>
      </c>
      <c r="C27" t="str">
        <f t="shared" si="0"/>
        <v>12/01/01</v>
      </c>
      <c r="D27" s="5">
        <v>158.57</v>
      </c>
      <c r="E27" s="5">
        <v>101.38</v>
      </c>
      <c r="F27" s="5">
        <v>30.5</v>
      </c>
      <c r="G27" s="5">
        <v>71.8</v>
      </c>
      <c r="H27" s="5">
        <v>22.24</v>
      </c>
      <c r="I27" s="5">
        <v>21.83</v>
      </c>
      <c r="J27" s="5">
        <v>1.08</v>
      </c>
      <c r="K27" s="5">
        <v>21.57</v>
      </c>
      <c r="L27" s="5">
        <v>140.51</v>
      </c>
      <c r="M27" s="5">
        <v>30.5</v>
      </c>
      <c r="N27" s="5">
        <v>80.77</v>
      </c>
      <c r="O27" s="5">
        <v>96.93</v>
      </c>
      <c r="P27" s="5">
        <v>0</v>
      </c>
      <c r="Q27" s="5">
        <v>34.93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6.52</v>
      </c>
      <c r="Z27" s="5">
        <v>0</v>
      </c>
      <c r="AA27" s="5">
        <v>20.66</v>
      </c>
      <c r="AB27" s="5">
        <v>0</v>
      </c>
      <c r="AC27" s="5">
        <v>0</v>
      </c>
    </row>
    <row r="28" spans="1:29" ht="12.75">
      <c r="A28" t="str">
        <f>"3523902"</f>
        <v>3523902</v>
      </c>
      <c r="B28" t="s">
        <v>36</v>
      </c>
      <c r="C28" t="str">
        <f t="shared" si="0"/>
        <v>12/01/01</v>
      </c>
      <c r="D28" s="5">
        <v>69.24</v>
      </c>
      <c r="E28" s="5">
        <v>43.05</v>
      </c>
      <c r="F28" s="5">
        <v>51.3</v>
      </c>
      <c r="G28" s="5">
        <v>104.42</v>
      </c>
      <c r="H28" s="5">
        <v>31.75</v>
      </c>
      <c r="I28" s="5">
        <v>27.22</v>
      </c>
      <c r="J28" s="5">
        <v>27.22</v>
      </c>
      <c r="K28" s="5">
        <v>14.63</v>
      </c>
      <c r="L28" s="5">
        <v>117.54</v>
      </c>
      <c r="M28" s="5">
        <v>78.52</v>
      </c>
      <c r="N28" s="5">
        <v>78.52</v>
      </c>
      <c r="O28" s="5">
        <v>20.94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</row>
    <row r="29" spans="1:29" ht="12.75">
      <c r="A29" t="str">
        <f>"7002912"</f>
        <v>7002912</v>
      </c>
      <c r="B29" t="s">
        <v>95</v>
      </c>
      <c r="C29" t="str">
        <f t="shared" si="0"/>
        <v>12/01/01</v>
      </c>
      <c r="D29" s="5">
        <v>168.68</v>
      </c>
      <c r="E29" s="5">
        <v>113.05</v>
      </c>
      <c r="F29" s="5">
        <v>107.68</v>
      </c>
      <c r="G29" s="5">
        <v>104</v>
      </c>
      <c r="H29" s="5">
        <v>20.2</v>
      </c>
      <c r="I29" s="5">
        <v>14</v>
      </c>
      <c r="J29" s="5">
        <v>14</v>
      </c>
      <c r="K29" s="5">
        <v>19.59</v>
      </c>
      <c r="L29" s="5">
        <v>140.58</v>
      </c>
      <c r="M29" s="5">
        <v>102.7</v>
      </c>
      <c r="N29" s="5">
        <v>102.36</v>
      </c>
      <c r="O29" s="5">
        <v>86.16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</row>
    <row r="30" spans="1:29" ht="12.75">
      <c r="A30" t="str">
        <f>"7001909"</f>
        <v>7001909</v>
      </c>
      <c r="B30" t="s">
        <v>82</v>
      </c>
      <c r="C30" t="str">
        <f t="shared" si="0"/>
        <v>12/01/01</v>
      </c>
      <c r="D30" s="5">
        <v>99.58</v>
      </c>
      <c r="E30" s="5">
        <v>106.02</v>
      </c>
      <c r="F30" s="5">
        <v>64.62</v>
      </c>
      <c r="G30" s="5">
        <v>98.74</v>
      </c>
      <c r="H30" s="5">
        <v>20.85</v>
      </c>
      <c r="I30" s="5">
        <v>14.54</v>
      </c>
      <c r="J30" s="5">
        <v>14.54</v>
      </c>
      <c r="K30" s="5">
        <v>20.21</v>
      </c>
      <c r="L30" s="5">
        <v>106.61</v>
      </c>
      <c r="M30" s="5">
        <v>65.84</v>
      </c>
      <c r="N30" s="5">
        <v>64.62</v>
      </c>
      <c r="O30" s="5">
        <v>64.62</v>
      </c>
      <c r="P30" s="5">
        <v>0</v>
      </c>
      <c r="Q30" s="5">
        <v>31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12.61</v>
      </c>
    </row>
    <row r="31" spans="1:29" ht="12.75">
      <c r="A31" t="str">
        <f>"2952901"</f>
        <v>2952901</v>
      </c>
      <c r="B31" t="s">
        <v>28</v>
      </c>
      <c r="C31" t="str">
        <f t="shared" si="0"/>
        <v>12/01/01</v>
      </c>
      <c r="D31" s="5">
        <v>129.05</v>
      </c>
      <c r="E31" s="5">
        <v>78.22</v>
      </c>
      <c r="F31" s="5">
        <v>89.05</v>
      </c>
      <c r="G31" s="5">
        <v>81.94</v>
      </c>
      <c r="H31" s="5">
        <v>22.27</v>
      </c>
      <c r="I31" s="5">
        <v>14</v>
      </c>
      <c r="J31" s="5">
        <v>18.45</v>
      </c>
      <c r="K31" s="5">
        <v>17.28</v>
      </c>
      <c r="L31" s="5">
        <v>90.02</v>
      </c>
      <c r="M31" s="5">
        <v>82.38</v>
      </c>
      <c r="N31" s="5">
        <v>59.24</v>
      </c>
      <c r="O31" s="5">
        <v>59.24</v>
      </c>
      <c r="P31" s="5">
        <v>3.18</v>
      </c>
      <c r="Q31" s="5">
        <v>17</v>
      </c>
      <c r="R31" s="5">
        <v>0</v>
      </c>
      <c r="S31" s="5">
        <v>30.21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20.66</v>
      </c>
      <c r="AB31" s="5">
        <v>0</v>
      </c>
      <c r="AC31" s="5">
        <v>0</v>
      </c>
    </row>
    <row r="32" spans="1:29" ht="12.75">
      <c r="A32" t="str">
        <f>"3402901"</f>
        <v>3402901</v>
      </c>
      <c r="B32" t="s">
        <v>33</v>
      </c>
      <c r="C32" t="str">
        <f t="shared" si="0"/>
        <v>12/01/01</v>
      </c>
      <c r="D32" s="5">
        <v>101.87</v>
      </c>
      <c r="E32" s="5">
        <v>78.12</v>
      </c>
      <c r="F32" s="5">
        <v>109.77</v>
      </c>
      <c r="G32" s="5">
        <v>98.17</v>
      </c>
      <c r="H32" s="5">
        <v>38.06</v>
      </c>
      <c r="I32" s="5">
        <v>18.06</v>
      </c>
      <c r="J32" s="5">
        <v>18.05</v>
      </c>
      <c r="K32" s="5">
        <v>36.09</v>
      </c>
      <c r="L32" s="5">
        <v>105.04</v>
      </c>
      <c r="M32" s="5">
        <v>105.31</v>
      </c>
      <c r="N32" s="5">
        <v>104.7</v>
      </c>
      <c r="O32" s="5">
        <v>66.55</v>
      </c>
      <c r="P32" s="5">
        <v>0</v>
      </c>
      <c r="Q32" s="5">
        <v>31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2.5</v>
      </c>
      <c r="Z32" s="5">
        <v>0</v>
      </c>
      <c r="AA32" s="5">
        <v>0</v>
      </c>
      <c r="AB32" s="5">
        <v>0</v>
      </c>
      <c r="AC32" s="5">
        <v>0</v>
      </c>
    </row>
    <row r="33" spans="1:29" ht="12.75">
      <c r="A33" t="str">
        <f>"7003909"</f>
        <v>7003909</v>
      </c>
      <c r="B33" t="s">
        <v>100</v>
      </c>
      <c r="C33" t="str">
        <f t="shared" si="0"/>
        <v>12/01/01</v>
      </c>
      <c r="D33" s="5">
        <v>110.13</v>
      </c>
      <c r="E33" s="5">
        <v>78.63</v>
      </c>
      <c r="F33" s="5">
        <v>118.71</v>
      </c>
      <c r="G33" s="5">
        <v>80.85</v>
      </c>
      <c r="H33" s="5">
        <v>16.56</v>
      </c>
      <c r="I33" s="5">
        <v>11.85</v>
      </c>
      <c r="J33" s="5">
        <v>11.85</v>
      </c>
      <c r="K33" s="5">
        <v>17.44</v>
      </c>
      <c r="L33" s="5">
        <v>82.7</v>
      </c>
      <c r="M33" s="5">
        <v>80.48</v>
      </c>
      <c r="N33" s="5">
        <v>63.54</v>
      </c>
      <c r="O33" s="5">
        <v>102.31</v>
      </c>
      <c r="P33" s="5">
        <v>0</v>
      </c>
      <c r="Q33" s="5">
        <v>30.72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2.97</v>
      </c>
    </row>
    <row r="34" spans="1:29" ht="12.75">
      <c r="A34" t="str">
        <f>"7002913"</f>
        <v>7002913</v>
      </c>
      <c r="B34" t="s">
        <v>96</v>
      </c>
      <c r="C34" t="str">
        <f t="shared" si="0"/>
        <v>12/01/01</v>
      </c>
      <c r="D34" s="5">
        <v>150.84</v>
      </c>
      <c r="E34" s="5">
        <v>124.63</v>
      </c>
      <c r="F34" s="5">
        <v>70.01</v>
      </c>
      <c r="G34" s="5">
        <v>70.01</v>
      </c>
      <c r="H34" s="5">
        <v>18.26</v>
      </c>
      <c r="I34" s="5">
        <v>14.54</v>
      </c>
      <c r="J34" s="5">
        <v>14.54</v>
      </c>
      <c r="K34" s="5">
        <v>19.42</v>
      </c>
      <c r="L34" s="5">
        <v>84.45</v>
      </c>
      <c r="M34" s="5">
        <v>59.24</v>
      </c>
      <c r="N34" s="5">
        <v>59.24</v>
      </c>
      <c r="O34" s="5">
        <v>59.24</v>
      </c>
      <c r="P34" s="5">
        <v>0</v>
      </c>
      <c r="Q34" s="5">
        <v>31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</row>
    <row r="35" spans="1:29" ht="12.75">
      <c r="A35" t="str">
        <f>"7001916"</f>
        <v>7001916</v>
      </c>
      <c r="B35" t="s">
        <v>87</v>
      </c>
      <c r="C35" t="str">
        <f t="shared" si="0"/>
        <v>12/01/01</v>
      </c>
      <c r="D35" s="5">
        <v>113.57</v>
      </c>
      <c r="E35" s="5">
        <v>124.63</v>
      </c>
      <c r="F35" s="5">
        <v>80.77</v>
      </c>
      <c r="G35" s="5">
        <v>80.77</v>
      </c>
      <c r="H35" s="5">
        <v>19.29</v>
      </c>
      <c r="I35" s="5">
        <v>21.87</v>
      </c>
      <c r="J35" s="5">
        <v>13.73</v>
      </c>
      <c r="K35" s="5">
        <v>20.91</v>
      </c>
      <c r="L35" s="5">
        <v>138.38</v>
      </c>
      <c r="M35" s="5">
        <v>91.55</v>
      </c>
      <c r="N35" s="5">
        <v>80.77</v>
      </c>
      <c r="O35" s="5">
        <v>91.55</v>
      </c>
      <c r="P35" s="5">
        <v>0</v>
      </c>
      <c r="Q35" s="5">
        <v>31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</row>
    <row r="36" spans="1:29" ht="12.75">
      <c r="A36" t="str">
        <f>"1624901"</f>
        <v>1624901</v>
      </c>
      <c r="B36" t="s">
        <v>16</v>
      </c>
      <c r="C36" t="str">
        <f t="shared" si="0"/>
        <v>12/01/01</v>
      </c>
      <c r="D36" s="5">
        <v>145.88</v>
      </c>
      <c r="E36" s="5">
        <v>92.34</v>
      </c>
      <c r="F36" s="5">
        <v>92.36</v>
      </c>
      <c r="G36" s="5">
        <v>93.09</v>
      </c>
      <c r="H36" s="5">
        <v>37.98</v>
      </c>
      <c r="I36" s="5">
        <v>24.09</v>
      </c>
      <c r="J36" s="5">
        <v>24.09</v>
      </c>
      <c r="K36" s="5">
        <v>35.31</v>
      </c>
      <c r="L36" s="5">
        <v>98.56</v>
      </c>
      <c r="M36" s="5">
        <v>74.47</v>
      </c>
      <c r="N36" s="5">
        <v>93.33</v>
      </c>
      <c r="O36" s="5">
        <v>64.62</v>
      </c>
      <c r="P36" s="5">
        <v>0</v>
      </c>
      <c r="Q36" s="5">
        <v>31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5.5</v>
      </c>
      <c r="Y36" s="5">
        <v>6</v>
      </c>
      <c r="Z36" s="5">
        <v>0</v>
      </c>
      <c r="AA36" s="5">
        <v>17.34</v>
      </c>
      <c r="AB36" s="5">
        <v>0</v>
      </c>
      <c r="AC36" s="5">
        <v>0</v>
      </c>
    </row>
    <row r="37" spans="1:29" ht="12.75">
      <c r="A37" t="str">
        <f>"2701908"</f>
        <v>2701908</v>
      </c>
      <c r="B37" t="s">
        <v>23</v>
      </c>
      <c r="C37" t="str">
        <f t="shared" si="0"/>
        <v>12/01/01</v>
      </c>
      <c r="D37" s="5">
        <v>152.71</v>
      </c>
      <c r="E37" s="5">
        <v>109.24</v>
      </c>
      <c r="F37" s="5">
        <v>125.17</v>
      </c>
      <c r="G37" s="5">
        <v>107.41</v>
      </c>
      <c r="H37" s="5">
        <v>30.64</v>
      </c>
      <c r="I37" s="5">
        <v>27.97</v>
      </c>
      <c r="J37" s="5">
        <v>27.97</v>
      </c>
      <c r="K37" s="5">
        <v>27.97</v>
      </c>
      <c r="L37" s="5">
        <v>120.91</v>
      </c>
      <c r="M37" s="5">
        <v>140.01</v>
      </c>
      <c r="N37" s="5">
        <v>106.11</v>
      </c>
      <c r="O37" s="5">
        <v>53.85</v>
      </c>
      <c r="P37" s="5">
        <v>0</v>
      </c>
      <c r="Q37" s="5">
        <v>16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</row>
    <row r="38" spans="1:29" ht="12.75">
      <c r="A38" t="str">
        <f>"5101900"</f>
        <v>5101900</v>
      </c>
      <c r="B38" t="s">
        <v>48</v>
      </c>
      <c r="C38" t="str">
        <f t="shared" si="0"/>
        <v>12/01/01</v>
      </c>
      <c r="D38" s="5">
        <v>177.85</v>
      </c>
      <c r="E38" s="5">
        <v>92.91</v>
      </c>
      <c r="F38" s="5">
        <v>92.7</v>
      </c>
      <c r="G38" s="5">
        <v>105.48</v>
      </c>
      <c r="H38" s="5">
        <v>19.08</v>
      </c>
      <c r="I38" s="5">
        <v>13.54</v>
      </c>
      <c r="J38" s="5">
        <v>13.54</v>
      </c>
      <c r="K38" s="5">
        <v>17.94</v>
      </c>
      <c r="L38" s="5">
        <v>128.65</v>
      </c>
      <c r="M38" s="5">
        <v>74.78</v>
      </c>
      <c r="N38" s="5">
        <v>56.65</v>
      </c>
      <c r="O38" s="5">
        <v>92.7</v>
      </c>
      <c r="P38" s="5">
        <v>0</v>
      </c>
      <c r="Q38" s="5">
        <v>31.11</v>
      </c>
      <c r="R38" s="5">
        <v>0</v>
      </c>
      <c r="S38" s="5">
        <v>0</v>
      </c>
      <c r="T38" s="5">
        <v>0</v>
      </c>
      <c r="U38" s="5">
        <v>0</v>
      </c>
      <c r="V38" s="5">
        <v>80.22</v>
      </c>
      <c r="W38" s="5">
        <v>3.88</v>
      </c>
      <c r="X38" s="5">
        <v>5.26</v>
      </c>
      <c r="Y38" s="5">
        <v>0</v>
      </c>
      <c r="Z38" s="5">
        <v>0</v>
      </c>
      <c r="AA38" s="5">
        <v>20.66</v>
      </c>
      <c r="AB38" s="5">
        <v>0</v>
      </c>
      <c r="AC38" s="5">
        <v>0</v>
      </c>
    </row>
    <row r="39" spans="1:29" ht="12.75">
      <c r="A39" t="str">
        <f>"4329900"</f>
        <v>4329900</v>
      </c>
      <c r="B39" t="s">
        <v>43</v>
      </c>
      <c r="C39" t="str">
        <f t="shared" si="0"/>
        <v>12/01/01</v>
      </c>
      <c r="D39" s="5">
        <v>159.41</v>
      </c>
      <c r="E39" s="5">
        <v>106.84</v>
      </c>
      <c r="F39" s="5">
        <v>101.75</v>
      </c>
      <c r="G39" s="5">
        <v>98.28</v>
      </c>
      <c r="H39" s="5">
        <v>19.09</v>
      </c>
      <c r="I39" s="5">
        <v>16.97</v>
      </c>
      <c r="J39" s="5">
        <v>16.97</v>
      </c>
      <c r="K39" s="5">
        <v>18.52</v>
      </c>
      <c r="L39" s="5">
        <v>132.85</v>
      </c>
      <c r="M39" s="5">
        <v>53.85</v>
      </c>
      <c r="N39" s="5">
        <v>53.85</v>
      </c>
      <c r="O39" s="5">
        <v>53.85</v>
      </c>
      <c r="P39" s="5">
        <v>0</v>
      </c>
      <c r="Q39" s="5">
        <v>27.21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6.52</v>
      </c>
      <c r="Z39" s="5">
        <v>0</v>
      </c>
      <c r="AA39" s="5">
        <v>20.66</v>
      </c>
      <c r="AB39" s="5">
        <v>0</v>
      </c>
      <c r="AC39" s="5">
        <v>0</v>
      </c>
    </row>
    <row r="40" spans="1:29" ht="12.75">
      <c r="A40" t="str">
        <f>"5157903"</f>
        <v>5157903</v>
      </c>
      <c r="B40" t="s">
        <v>53</v>
      </c>
      <c r="C40" t="str">
        <f t="shared" si="0"/>
        <v>12/01/01</v>
      </c>
      <c r="D40" s="5">
        <v>108.1</v>
      </c>
      <c r="E40" s="5">
        <v>98.6</v>
      </c>
      <c r="F40" s="5">
        <v>100.76</v>
      </c>
      <c r="G40" s="5">
        <v>95.4</v>
      </c>
      <c r="H40" s="5">
        <v>19.89</v>
      </c>
      <c r="I40" s="5">
        <v>15.35</v>
      </c>
      <c r="J40" s="5">
        <v>15.35</v>
      </c>
      <c r="K40" s="5">
        <v>19.24</v>
      </c>
      <c r="L40" s="5">
        <v>88.22</v>
      </c>
      <c r="M40" s="5">
        <v>139.12</v>
      </c>
      <c r="N40" s="5">
        <v>75.39</v>
      </c>
      <c r="O40" s="5">
        <v>75.39</v>
      </c>
      <c r="P40" s="5">
        <v>0</v>
      </c>
      <c r="Q40" s="5">
        <v>34.93</v>
      </c>
      <c r="R40" s="5">
        <v>97.7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20.66</v>
      </c>
      <c r="AB40" s="5">
        <v>0</v>
      </c>
      <c r="AC40" s="5">
        <v>0</v>
      </c>
    </row>
    <row r="41" spans="1:29" ht="12.75">
      <c r="A41" t="str">
        <f>"7000909"</f>
        <v>7000909</v>
      </c>
      <c r="B41" t="s">
        <v>75</v>
      </c>
      <c r="C41" t="str">
        <f t="shared" si="0"/>
        <v>12/01/01</v>
      </c>
      <c r="D41" s="5">
        <v>150.92</v>
      </c>
      <c r="E41" s="5">
        <v>109.96</v>
      </c>
      <c r="F41" s="5">
        <v>88.15</v>
      </c>
      <c r="G41" s="5">
        <v>107.66</v>
      </c>
      <c r="H41" s="5">
        <v>22.21</v>
      </c>
      <c r="I41" s="5">
        <v>11.85</v>
      </c>
      <c r="J41" s="5">
        <v>22.5</v>
      </c>
      <c r="K41" s="5">
        <v>21.48</v>
      </c>
      <c r="L41" s="5">
        <v>145.83</v>
      </c>
      <c r="M41" s="5">
        <v>114.29</v>
      </c>
      <c r="N41" s="5">
        <v>70.01</v>
      </c>
      <c r="O41" s="5">
        <v>80.77</v>
      </c>
      <c r="P41" s="5">
        <v>0</v>
      </c>
      <c r="Q41" s="5">
        <v>29.31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</row>
    <row r="42" spans="1:29" ht="12.75">
      <c r="A42" t="str">
        <f>"7000905"</f>
        <v>7000905</v>
      </c>
      <c r="B42" t="s">
        <v>72</v>
      </c>
      <c r="C42" t="str">
        <f aca="true" t="shared" si="1" ref="C42:C73">"12/01/01"</f>
        <v>12/01/01</v>
      </c>
      <c r="D42" s="5">
        <v>158.7</v>
      </c>
      <c r="E42" s="5">
        <v>124.63</v>
      </c>
      <c r="F42" s="5">
        <v>70.01</v>
      </c>
      <c r="G42" s="5">
        <v>70.01</v>
      </c>
      <c r="H42" s="5">
        <v>22.27</v>
      </c>
      <c r="I42" s="5">
        <v>11.63</v>
      </c>
      <c r="J42" s="5">
        <v>11.09</v>
      </c>
      <c r="K42" s="5">
        <v>21.07</v>
      </c>
      <c r="L42" s="5">
        <v>154.98</v>
      </c>
      <c r="M42" s="5">
        <v>139.12</v>
      </c>
      <c r="N42" s="5">
        <v>27.6</v>
      </c>
      <c r="O42" s="5">
        <v>70.01</v>
      </c>
      <c r="P42" s="5">
        <v>0</v>
      </c>
      <c r="Q42" s="5">
        <v>31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</row>
    <row r="43" spans="1:29" ht="12.75">
      <c r="A43" t="str">
        <f>"2124901"</f>
        <v>2124901</v>
      </c>
      <c r="B43" t="s">
        <v>18</v>
      </c>
      <c r="C43" t="str">
        <f t="shared" si="1"/>
        <v>12/01/01</v>
      </c>
      <c r="D43" s="5">
        <v>137.67</v>
      </c>
      <c r="E43" s="5">
        <v>98.47</v>
      </c>
      <c r="F43" s="5">
        <v>0.01</v>
      </c>
      <c r="G43" s="5">
        <v>96.83</v>
      </c>
      <c r="H43" s="5">
        <v>35.83</v>
      </c>
      <c r="I43" s="5">
        <v>0.01</v>
      </c>
      <c r="J43" s="5">
        <v>0.01</v>
      </c>
      <c r="K43" s="5">
        <v>33.33</v>
      </c>
      <c r="L43" s="5">
        <v>0.01</v>
      </c>
      <c r="M43" s="5">
        <v>0.01</v>
      </c>
      <c r="N43" s="5">
        <v>0.01</v>
      </c>
      <c r="O43" s="5">
        <v>0.01</v>
      </c>
      <c r="P43" s="5">
        <v>0</v>
      </c>
      <c r="Q43" s="5">
        <v>34.93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6.52</v>
      </c>
      <c r="Z43" s="5">
        <v>0</v>
      </c>
      <c r="AA43" s="5">
        <v>0</v>
      </c>
      <c r="AB43" s="5">
        <v>0</v>
      </c>
      <c r="AC43" s="5">
        <v>0</v>
      </c>
    </row>
    <row r="44" spans="1:29" ht="12.75">
      <c r="A44" t="str">
        <f>"7002907"</f>
        <v>7002907</v>
      </c>
      <c r="B44" t="s">
        <v>92</v>
      </c>
      <c r="C44" t="str">
        <f t="shared" si="1"/>
        <v>12/01/01</v>
      </c>
      <c r="D44" s="5">
        <v>174.69</v>
      </c>
      <c r="E44" s="5">
        <v>117.08</v>
      </c>
      <c r="F44" s="5">
        <v>70.01</v>
      </c>
      <c r="G44" s="5">
        <v>70.01</v>
      </c>
      <c r="H44" s="5">
        <v>1.08</v>
      </c>
      <c r="I44" s="5">
        <v>1.08</v>
      </c>
      <c r="J44" s="5">
        <v>1.08</v>
      </c>
      <c r="K44" s="5">
        <v>20.3</v>
      </c>
      <c r="L44" s="5">
        <v>145.59</v>
      </c>
      <c r="M44" s="5">
        <v>77.54</v>
      </c>
      <c r="N44" s="5">
        <v>73.24</v>
      </c>
      <c r="O44" s="5">
        <v>1.08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1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</row>
    <row r="45" spans="1:29" ht="12.75">
      <c r="A45" t="str">
        <f>"7003903"</f>
        <v>7003903</v>
      </c>
      <c r="B45" t="s">
        <v>99</v>
      </c>
      <c r="C45" t="str">
        <f t="shared" si="1"/>
        <v>12/01/01</v>
      </c>
      <c r="D45" s="5">
        <v>178.62</v>
      </c>
      <c r="E45" s="5">
        <v>79.47</v>
      </c>
      <c r="F45" s="5">
        <v>70.01</v>
      </c>
      <c r="G45" s="5">
        <v>84.73</v>
      </c>
      <c r="H45" s="5">
        <v>22.27</v>
      </c>
      <c r="I45" s="5">
        <v>14</v>
      </c>
      <c r="J45" s="5">
        <v>14</v>
      </c>
      <c r="K45" s="5">
        <v>18.99</v>
      </c>
      <c r="L45" s="5">
        <v>94.14</v>
      </c>
      <c r="M45" s="5">
        <v>79.47</v>
      </c>
      <c r="N45" s="5">
        <v>86.14</v>
      </c>
      <c r="O45" s="5">
        <v>53.85</v>
      </c>
      <c r="P45" s="5">
        <v>0</v>
      </c>
      <c r="Q45" s="5">
        <v>31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12.12</v>
      </c>
    </row>
    <row r="46" spans="1:29" ht="12.75">
      <c r="A46" t="str">
        <f>"4102902"</f>
        <v>4102902</v>
      </c>
      <c r="B46" t="s">
        <v>41</v>
      </c>
      <c r="C46" t="str">
        <f t="shared" si="1"/>
        <v>12/01/01</v>
      </c>
      <c r="D46" s="5">
        <v>129.73</v>
      </c>
      <c r="E46" s="5">
        <v>99.44</v>
      </c>
      <c r="F46" s="5">
        <v>123.64</v>
      </c>
      <c r="G46" s="5">
        <v>99.83</v>
      </c>
      <c r="H46" s="5">
        <v>36.19</v>
      </c>
      <c r="I46" s="5">
        <v>32.64</v>
      </c>
      <c r="J46" s="5">
        <v>17.5</v>
      </c>
      <c r="K46" s="5">
        <v>34.37</v>
      </c>
      <c r="L46" s="5">
        <v>105.84</v>
      </c>
      <c r="M46" s="5">
        <v>99.55</v>
      </c>
      <c r="N46" s="5">
        <v>99.13</v>
      </c>
      <c r="O46" s="5">
        <v>61.01</v>
      </c>
      <c r="P46" s="5">
        <v>1.99</v>
      </c>
      <c r="Q46" s="5">
        <v>32.43</v>
      </c>
      <c r="R46" s="5">
        <v>74.26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6.07</v>
      </c>
      <c r="Z46" s="5">
        <v>0</v>
      </c>
      <c r="AA46" s="5">
        <v>18.34</v>
      </c>
      <c r="AB46" s="5">
        <v>0</v>
      </c>
      <c r="AC46" s="5">
        <v>0</v>
      </c>
    </row>
    <row r="47" spans="1:29" ht="12.75">
      <c r="A47" t="str">
        <f>"5556901"</f>
        <v>5556901</v>
      </c>
      <c r="B47" t="s">
        <v>60</v>
      </c>
      <c r="C47" t="str">
        <f t="shared" si="1"/>
        <v>12/01/01</v>
      </c>
      <c r="D47" s="5">
        <v>139.89</v>
      </c>
      <c r="E47" s="5">
        <v>91.58</v>
      </c>
      <c r="F47" s="5">
        <v>102.13</v>
      </c>
      <c r="G47" s="5">
        <v>95.69</v>
      </c>
      <c r="H47" s="5">
        <v>38.48</v>
      </c>
      <c r="I47" s="5">
        <v>15.88</v>
      </c>
      <c r="J47" s="5">
        <v>15.88</v>
      </c>
      <c r="K47" s="5">
        <v>24.69</v>
      </c>
      <c r="L47" s="5">
        <v>103.12</v>
      </c>
      <c r="M47" s="5">
        <v>99.43</v>
      </c>
      <c r="N47" s="5">
        <v>43.08</v>
      </c>
      <c r="O47" s="5">
        <v>64.62</v>
      </c>
      <c r="P47" s="5">
        <v>0</v>
      </c>
      <c r="Q47" s="5">
        <v>30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60.9</v>
      </c>
      <c r="X47" s="5">
        <v>0</v>
      </c>
      <c r="Y47" s="5">
        <v>5.77</v>
      </c>
      <c r="Z47" s="5">
        <v>0</v>
      </c>
      <c r="AA47" s="5">
        <v>17.5</v>
      </c>
      <c r="AB47" s="5">
        <v>0</v>
      </c>
      <c r="AC47" s="5">
        <v>0</v>
      </c>
    </row>
    <row r="48" spans="1:29" ht="12.75">
      <c r="A48" t="str">
        <f>"0303902"</f>
        <v>0303902</v>
      </c>
      <c r="B48" t="s">
        <v>3</v>
      </c>
      <c r="C48" t="str">
        <f t="shared" si="1"/>
        <v>12/01/01</v>
      </c>
      <c r="D48" s="5">
        <v>141.85</v>
      </c>
      <c r="E48" s="5">
        <v>105.82</v>
      </c>
      <c r="F48" s="5">
        <v>90.14</v>
      </c>
      <c r="G48" s="5">
        <v>103.07</v>
      </c>
      <c r="H48" s="5">
        <v>39.12</v>
      </c>
      <c r="I48" s="5">
        <v>40.99</v>
      </c>
      <c r="J48" s="5">
        <v>31.46</v>
      </c>
      <c r="K48" s="5">
        <v>36.38</v>
      </c>
      <c r="L48" s="5">
        <v>113.34</v>
      </c>
      <c r="M48" s="5">
        <v>94.93</v>
      </c>
      <c r="N48" s="5">
        <v>59.24</v>
      </c>
      <c r="O48" s="5">
        <v>76.61</v>
      </c>
      <c r="P48" s="5">
        <v>0</v>
      </c>
      <c r="Q48" s="5">
        <v>25.52</v>
      </c>
      <c r="R48" s="5">
        <v>0</v>
      </c>
      <c r="S48" s="5">
        <v>0</v>
      </c>
      <c r="T48" s="5">
        <v>0</v>
      </c>
      <c r="U48" s="5">
        <v>14.25</v>
      </c>
      <c r="V48" s="5">
        <v>0</v>
      </c>
      <c r="W48" s="5">
        <v>52.31</v>
      </c>
      <c r="X48" s="5">
        <v>0</v>
      </c>
      <c r="Y48" s="5">
        <v>5.89</v>
      </c>
      <c r="Z48" s="5">
        <v>0</v>
      </c>
      <c r="AA48" s="5">
        <v>20.27</v>
      </c>
      <c r="AB48" s="5">
        <v>0</v>
      </c>
      <c r="AC48" s="5">
        <v>3.54</v>
      </c>
    </row>
    <row r="49" spans="1:29" ht="12.75">
      <c r="A49" t="str">
        <f>"7002905"</f>
        <v>7002905</v>
      </c>
      <c r="B49" t="s">
        <v>91</v>
      </c>
      <c r="C49" t="str">
        <f t="shared" si="1"/>
        <v>12/01/01</v>
      </c>
      <c r="D49" s="5">
        <v>114.63</v>
      </c>
      <c r="E49" s="5">
        <v>124.14</v>
      </c>
      <c r="F49" s="5">
        <v>70.01</v>
      </c>
      <c r="G49" s="5">
        <v>111.17</v>
      </c>
      <c r="H49" s="5">
        <v>21.7</v>
      </c>
      <c r="I49" s="5">
        <v>14.54</v>
      </c>
      <c r="J49" s="5">
        <v>14.54</v>
      </c>
      <c r="K49" s="5">
        <v>20.81</v>
      </c>
      <c r="L49" s="5">
        <v>154.36</v>
      </c>
      <c r="M49" s="5">
        <v>138.56</v>
      </c>
      <c r="N49" s="5">
        <v>56</v>
      </c>
      <c r="O49" s="5">
        <v>64.62</v>
      </c>
      <c r="P49" s="5">
        <v>0</v>
      </c>
      <c r="Q49" s="5">
        <v>29.3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16.91</v>
      </c>
      <c r="AB49" s="5">
        <v>0</v>
      </c>
      <c r="AC49" s="5">
        <v>0</v>
      </c>
    </row>
    <row r="50" spans="1:29" ht="12.75">
      <c r="A50" t="str">
        <f>"2201901"</f>
        <v>2201901</v>
      </c>
      <c r="B50" t="s">
        <v>19</v>
      </c>
      <c r="C50" t="str">
        <f t="shared" si="1"/>
        <v>12/01/01</v>
      </c>
      <c r="D50" s="5">
        <v>132.36</v>
      </c>
      <c r="E50" s="5">
        <v>100.1</v>
      </c>
      <c r="F50" s="5">
        <v>105.62</v>
      </c>
      <c r="G50" s="5">
        <v>104.16</v>
      </c>
      <c r="H50" s="5">
        <v>38.54</v>
      </c>
      <c r="I50" s="5">
        <v>18.01</v>
      </c>
      <c r="J50" s="5">
        <v>31</v>
      </c>
      <c r="K50" s="5">
        <v>35.85</v>
      </c>
      <c r="L50" s="5">
        <v>117.25</v>
      </c>
      <c r="M50" s="5">
        <v>137.08</v>
      </c>
      <c r="N50" s="5">
        <v>59.24</v>
      </c>
      <c r="O50" s="5">
        <v>76.61</v>
      </c>
      <c r="P50" s="5">
        <v>0</v>
      </c>
      <c r="Q50" s="5">
        <v>27.03</v>
      </c>
      <c r="R50" s="5">
        <v>0</v>
      </c>
      <c r="S50" s="5">
        <v>0</v>
      </c>
      <c r="T50" s="5">
        <v>0</v>
      </c>
      <c r="U50" s="5">
        <v>14.25</v>
      </c>
      <c r="V50" s="5">
        <v>0</v>
      </c>
      <c r="W50" s="5">
        <v>0</v>
      </c>
      <c r="X50" s="5">
        <v>0</v>
      </c>
      <c r="Y50" s="5">
        <v>4.84</v>
      </c>
      <c r="Z50" s="5">
        <v>0</v>
      </c>
      <c r="AA50" s="5">
        <v>20.66</v>
      </c>
      <c r="AB50" s="5">
        <v>0</v>
      </c>
      <c r="AC50" s="5">
        <v>0</v>
      </c>
    </row>
    <row r="51" spans="1:29" ht="12.75">
      <c r="A51" t="str">
        <f>"7000902"</f>
        <v>7000902</v>
      </c>
      <c r="B51" t="s">
        <v>70</v>
      </c>
      <c r="C51" t="str">
        <f t="shared" si="1"/>
        <v>12/01/01</v>
      </c>
      <c r="D51" s="5">
        <v>151.63</v>
      </c>
      <c r="E51" s="5">
        <v>124.63</v>
      </c>
      <c r="F51" s="5">
        <v>68.93</v>
      </c>
      <c r="G51" s="5">
        <v>73.76</v>
      </c>
      <c r="H51" s="5">
        <v>18.97</v>
      </c>
      <c r="I51" s="5">
        <v>13.73</v>
      </c>
      <c r="J51" s="5">
        <v>13.73</v>
      </c>
      <c r="K51" s="5">
        <v>21.02</v>
      </c>
      <c r="L51" s="5">
        <v>154.98</v>
      </c>
      <c r="M51" s="5">
        <v>139.12</v>
      </c>
      <c r="N51" s="5">
        <v>75.39</v>
      </c>
      <c r="O51" s="5">
        <v>75.39</v>
      </c>
      <c r="P51" s="5">
        <v>0</v>
      </c>
      <c r="Q51" s="5">
        <v>30.58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24.03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</row>
    <row r="52" spans="1:29" ht="12.75">
      <c r="A52" t="str">
        <f>"7002903"</f>
        <v>7002903</v>
      </c>
      <c r="B52" t="s">
        <v>90</v>
      </c>
      <c r="C52" t="str">
        <f t="shared" si="1"/>
        <v>12/01/01</v>
      </c>
      <c r="D52" s="5">
        <v>185.97</v>
      </c>
      <c r="E52" s="5">
        <v>123.34</v>
      </c>
      <c r="F52" s="5">
        <v>118.71</v>
      </c>
      <c r="G52" s="5">
        <v>114.64</v>
      </c>
      <c r="H52" s="5">
        <v>19.43</v>
      </c>
      <c r="I52" s="5">
        <v>14.81</v>
      </c>
      <c r="J52" s="5">
        <v>14.81</v>
      </c>
      <c r="K52" s="5">
        <v>14.81</v>
      </c>
      <c r="L52" s="5">
        <v>154.98</v>
      </c>
      <c r="M52" s="5">
        <v>139.12</v>
      </c>
      <c r="N52" s="5">
        <v>75.39</v>
      </c>
      <c r="O52" s="5">
        <v>75.39</v>
      </c>
      <c r="P52" s="5">
        <v>0</v>
      </c>
      <c r="Q52" s="5">
        <v>30.88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20.66</v>
      </c>
      <c r="AB52" s="5">
        <v>0</v>
      </c>
      <c r="AC52" s="5">
        <v>0</v>
      </c>
    </row>
    <row r="53" spans="1:29" ht="12.75">
      <c r="A53" t="str">
        <f>"5522901"</f>
        <v>5522901</v>
      </c>
      <c r="B53" t="s">
        <v>59</v>
      </c>
      <c r="C53" t="str">
        <f t="shared" si="1"/>
        <v>12/01/01</v>
      </c>
      <c r="D53" s="5">
        <v>91.23</v>
      </c>
      <c r="E53" s="5">
        <v>79.19</v>
      </c>
      <c r="F53" s="5">
        <v>94.77</v>
      </c>
      <c r="G53" s="5">
        <v>85.04</v>
      </c>
      <c r="H53" s="5">
        <v>16.16</v>
      </c>
      <c r="I53" s="5">
        <v>16.16</v>
      </c>
      <c r="J53" s="5">
        <v>16.16</v>
      </c>
      <c r="K53" s="5">
        <v>24.45</v>
      </c>
      <c r="L53" s="5">
        <v>77.21</v>
      </c>
      <c r="M53" s="5">
        <v>53.85</v>
      </c>
      <c r="N53" s="5">
        <v>53.85</v>
      </c>
      <c r="O53" s="5">
        <v>53.85</v>
      </c>
      <c r="P53" s="5">
        <v>0</v>
      </c>
      <c r="Q53" s="5">
        <v>30.26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6.52</v>
      </c>
      <c r="Z53" s="5">
        <v>0</v>
      </c>
      <c r="AA53" s="5">
        <v>20.66</v>
      </c>
      <c r="AB53" s="5">
        <v>0</v>
      </c>
      <c r="AC53" s="5">
        <v>0</v>
      </c>
    </row>
    <row r="54" spans="1:29" ht="12.75">
      <c r="A54" t="str">
        <f>"2902901"</f>
        <v>2902901</v>
      </c>
      <c r="B54" t="s">
        <v>24</v>
      </c>
      <c r="C54" t="str">
        <f t="shared" si="1"/>
        <v>12/01/01</v>
      </c>
      <c r="D54" s="5">
        <v>174.01</v>
      </c>
      <c r="E54" s="5">
        <v>53.56</v>
      </c>
      <c r="F54" s="5">
        <v>78.42</v>
      </c>
      <c r="G54" s="5">
        <v>113.07</v>
      </c>
      <c r="H54" s="5">
        <v>13.73</v>
      </c>
      <c r="I54" s="5">
        <v>13.73</v>
      </c>
      <c r="J54" s="5">
        <v>13.73</v>
      </c>
      <c r="K54" s="5">
        <v>19.84</v>
      </c>
      <c r="L54" s="5">
        <v>85.77</v>
      </c>
      <c r="M54" s="5">
        <v>97.88</v>
      </c>
      <c r="N54" s="5">
        <v>43.08</v>
      </c>
      <c r="O54" s="5">
        <v>46.31</v>
      </c>
      <c r="P54" s="5">
        <v>0</v>
      </c>
      <c r="Q54" s="5">
        <v>30.99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20.66</v>
      </c>
      <c r="AB54" s="5">
        <v>0</v>
      </c>
      <c r="AC54" s="5">
        <v>0</v>
      </c>
    </row>
    <row r="55" spans="1:29" ht="12.75">
      <c r="A55" t="str">
        <f>"0301902"</f>
        <v>0301902</v>
      </c>
      <c r="B55" t="s">
        <v>2</v>
      </c>
      <c r="C55" t="str">
        <f t="shared" si="1"/>
        <v>12/01/01</v>
      </c>
      <c r="D55" s="5">
        <v>118.97</v>
      </c>
      <c r="E55" s="5">
        <v>32.15</v>
      </c>
      <c r="F55" s="5">
        <v>75.39</v>
      </c>
      <c r="G55" s="5">
        <v>87.55</v>
      </c>
      <c r="H55" s="5">
        <v>32.4</v>
      </c>
      <c r="I55" s="5">
        <v>35.47</v>
      </c>
      <c r="J55" s="5">
        <v>18.26</v>
      </c>
      <c r="K55" s="5">
        <v>30.14</v>
      </c>
      <c r="L55" s="5">
        <v>78.91</v>
      </c>
      <c r="M55" s="5">
        <v>82.8</v>
      </c>
      <c r="N55" s="5">
        <v>43.08</v>
      </c>
      <c r="O55" s="5">
        <v>70.01</v>
      </c>
      <c r="P55" s="5">
        <v>0</v>
      </c>
      <c r="Q55" s="5">
        <v>24.15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6.52</v>
      </c>
      <c r="Z55" s="5">
        <v>0</v>
      </c>
      <c r="AA55" s="5">
        <v>6</v>
      </c>
      <c r="AB55" s="5">
        <v>0</v>
      </c>
      <c r="AC55" s="5">
        <v>0</v>
      </c>
    </row>
    <row r="56" spans="1:29" ht="12.75">
      <c r="A56" t="str">
        <f>"7001914"</f>
        <v>7001914</v>
      </c>
      <c r="B56" t="s">
        <v>85</v>
      </c>
      <c r="C56" t="str">
        <f t="shared" si="1"/>
        <v>12/01/01</v>
      </c>
      <c r="D56" s="5">
        <v>103.12</v>
      </c>
      <c r="E56" s="5">
        <v>101.37</v>
      </c>
      <c r="F56" s="5">
        <v>70.01</v>
      </c>
      <c r="G56" s="5">
        <v>99.51</v>
      </c>
      <c r="H56" s="5">
        <v>22.05</v>
      </c>
      <c r="I56" s="5">
        <v>13.47</v>
      </c>
      <c r="J56" s="5">
        <v>13.47</v>
      </c>
      <c r="K56" s="5">
        <v>19.67</v>
      </c>
      <c r="L56" s="5">
        <v>89.35</v>
      </c>
      <c r="M56" s="5">
        <v>75.76</v>
      </c>
      <c r="N56" s="5">
        <v>105.95</v>
      </c>
      <c r="O56" s="5">
        <v>102.31</v>
      </c>
      <c r="P56" s="5">
        <v>0</v>
      </c>
      <c r="Q56" s="5">
        <v>31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</row>
    <row r="57" spans="1:29" ht="12.75">
      <c r="A57" t="str">
        <f>"5157905"</f>
        <v>5157905</v>
      </c>
      <c r="B57" t="s">
        <v>54</v>
      </c>
      <c r="C57" t="str">
        <f t="shared" si="1"/>
        <v>12/01/01</v>
      </c>
      <c r="D57" s="5">
        <v>141.44</v>
      </c>
      <c r="E57" s="5">
        <v>77.25</v>
      </c>
      <c r="F57" s="5">
        <v>98.46</v>
      </c>
      <c r="G57" s="5">
        <v>78.23</v>
      </c>
      <c r="H57" s="5">
        <v>20.49</v>
      </c>
      <c r="I57" s="5">
        <v>16.7</v>
      </c>
      <c r="J57" s="5">
        <v>16.7</v>
      </c>
      <c r="K57" s="5">
        <v>21.02</v>
      </c>
      <c r="L57" s="5">
        <v>78.87</v>
      </c>
      <c r="M57" s="5">
        <v>70.84</v>
      </c>
      <c r="N57" s="5">
        <v>73.24</v>
      </c>
      <c r="O57" s="5">
        <v>70.01</v>
      </c>
      <c r="P57" s="5">
        <v>0</v>
      </c>
      <c r="Q57" s="5">
        <v>30.79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5.27</v>
      </c>
      <c r="Y57" s="5">
        <v>6.52</v>
      </c>
      <c r="Z57" s="5">
        <v>0</v>
      </c>
      <c r="AA57" s="5">
        <v>18.62</v>
      </c>
      <c r="AB57" s="5">
        <v>0</v>
      </c>
      <c r="AC57" s="5">
        <v>10.78</v>
      </c>
    </row>
    <row r="58" spans="1:29" ht="12.75">
      <c r="A58" t="str">
        <f>"2627901"</f>
        <v>2627901</v>
      </c>
      <c r="B58" t="s">
        <v>20</v>
      </c>
      <c r="C58" t="str">
        <f t="shared" si="1"/>
        <v>12/01/01</v>
      </c>
      <c r="D58" s="5">
        <v>124.14</v>
      </c>
      <c r="E58" s="5">
        <v>90.88</v>
      </c>
      <c r="F58" s="5">
        <v>94.08</v>
      </c>
      <c r="G58" s="5">
        <v>73.77</v>
      </c>
      <c r="H58" s="5">
        <v>33.07</v>
      </c>
      <c r="I58" s="5">
        <v>17.01</v>
      </c>
      <c r="J58" s="5">
        <v>17.01</v>
      </c>
      <c r="K58" s="5">
        <v>30.76</v>
      </c>
      <c r="L58" s="5">
        <v>100.59</v>
      </c>
      <c r="M58" s="5">
        <v>111.11</v>
      </c>
      <c r="N58" s="5">
        <v>68.06</v>
      </c>
      <c r="O58" s="5">
        <v>74.48</v>
      </c>
      <c r="P58" s="5">
        <v>0</v>
      </c>
      <c r="Q58" s="5">
        <v>30.94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4.96</v>
      </c>
      <c r="Z58" s="5">
        <v>0</v>
      </c>
      <c r="AA58" s="5">
        <v>0</v>
      </c>
      <c r="AB58" s="5">
        <v>0</v>
      </c>
      <c r="AC58" s="5">
        <v>0</v>
      </c>
    </row>
    <row r="59" spans="1:29" ht="12.75">
      <c r="A59" t="str">
        <f>"3622901"</f>
        <v>3622901</v>
      </c>
      <c r="B59" t="s">
        <v>37</v>
      </c>
      <c r="C59" t="str">
        <f t="shared" si="1"/>
        <v>12/01/01</v>
      </c>
      <c r="D59" s="5">
        <v>127.2</v>
      </c>
      <c r="E59" s="5">
        <v>69.69</v>
      </c>
      <c r="F59" s="5">
        <v>117.31</v>
      </c>
      <c r="G59" s="5">
        <v>81.74</v>
      </c>
      <c r="H59" s="5">
        <v>37.26</v>
      </c>
      <c r="I59" s="5">
        <v>1.08</v>
      </c>
      <c r="J59" s="5">
        <v>29.97</v>
      </c>
      <c r="K59" s="5">
        <v>34.65</v>
      </c>
      <c r="L59" s="5">
        <v>28.7</v>
      </c>
      <c r="M59" s="5">
        <v>89.42</v>
      </c>
      <c r="N59" s="5">
        <v>28.69</v>
      </c>
      <c r="O59" s="5">
        <v>70.01</v>
      </c>
      <c r="P59" s="5">
        <v>0</v>
      </c>
      <c r="Q59" s="5">
        <v>30.81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6.52</v>
      </c>
      <c r="Z59" s="5">
        <v>0</v>
      </c>
      <c r="AA59" s="5">
        <v>0</v>
      </c>
      <c r="AB59" s="5">
        <v>0</v>
      </c>
      <c r="AC59" s="5">
        <v>0</v>
      </c>
    </row>
    <row r="60" spans="1:29" ht="12.75">
      <c r="A60" t="str">
        <f>"7001917"</f>
        <v>7001917</v>
      </c>
      <c r="B60" t="s">
        <v>88</v>
      </c>
      <c r="C60" t="str">
        <f t="shared" si="1"/>
        <v>12/01/01</v>
      </c>
      <c r="D60" s="5">
        <v>137.11</v>
      </c>
      <c r="E60" s="5">
        <v>109.33</v>
      </c>
      <c r="F60" s="5">
        <v>118.71</v>
      </c>
      <c r="G60" s="5">
        <v>54.29</v>
      </c>
      <c r="H60" s="5">
        <v>22.27</v>
      </c>
      <c r="I60" s="5">
        <v>13.6</v>
      </c>
      <c r="J60" s="5">
        <v>13.42</v>
      </c>
      <c r="K60" s="5">
        <v>19.42</v>
      </c>
      <c r="L60" s="5">
        <v>124.52</v>
      </c>
      <c r="M60" s="5">
        <v>21.9</v>
      </c>
      <c r="N60" s="5">
        <v>92.72</v>
      </c>
      <c r="O60" s="5">
        <v>29.97</v>
      </c>
      <c r="P60" s="5">
        <v>0</v>
      </c>
      <c r="Q60" s="5">
        <v>31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</row>
    <row r="61" spans="1:29" ht="12.75">
      <c r="A61" t="str">
        <f>"7000901"</f>
        <v>7000901</v>
      </c>
      <c r="B61" t="s">
        <v>69</v>
      </c>
      <c r="C61" t="str">
        <f t="shared" si="1"/>
        <v>12/01/01</v>
      </c>
      <c r="D61" s="5">
        <v>147.33</v>
      </c>
      <c r="E61" s="5">
        <v>120.85</v>
      </c>
      <c r="F61" s="5">
        <v>115.1</v>
      </c>
      <c r="G61" s="5">
        <v>111.16</v>
      </c>
      <c r="H61" s="5">
        <v>21.54</v>
      </c>
      <c r="I61" s="5">
        <v>0.01</v>
      </c>
      <c r="J61" s="5">
        <v>21.3</v>
      </c>
      <c r="K61" s="5">
        <v>19</v>
      </c>
      <c r="L61" s="5">
        <v>125.56</v>
      </c>
      <c r="M61" s="5">
        <v>71.28</v>
      </c>
      <c r="N61" s="5">
        <v>86.16</v>
      </c>
      <c r="O61" s="5">
        <v>86.16</v>
      </c>
      <c r="P61" s="5">
        <v>0</v>
      </c>
      <c r="Q61" s="5">
        <v>30.61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6.52</v>
      </c>
      <c r="Z61" s="5">
        <v>0</v>
      </c>
      <c r="AA61" s="5">
        <v>17.46</v>
      </c>
      <c r="AB61" s="5">
        <v>0</v>
      </c>
      <c r="AC61" s="5">
        <v>14.95</v>
      </c>
    </row>
    <row r="62" spans="1:29" ht="12.75">
      <c r="A62" t="str">
        <f>"7000908"</f>
        <v>7000908</v>
      </c>
      <c r="B62" t="s">
        <v>74</v>
      </c>
      <c r="C62" t="str">
        <f t="shared" si="1"/>
        <v>12/01/01</v>
      </c>
      <c r="D62" s="5">
        <v>106.27</v>
      </c>
      <c r="E62" s="5">
        <v>93.3</v>
      </c>
      <c r="F62" s="5">
        <v>102.7</v>
      </c>
      <c r="G62" s="5">
        <v>77.83</v>
      </c>
      <c r="H62" s="5">
        <v>18.72</v>
      </c>
      <c r="I62" s="5">
        <v>21.87</v>
      </c>
      <c r="J62" s="5">
        <v>24.77</v>
      </c>
      <c r="K62" s="5">
        <v>17.91</v>
      </c>
      <c r="L62" s="5">
        <v>87.04</v>
      </c>
      <c r="M62" s="5">
        <v>90.87</v>
      </c>
      <c r="N62" s="5">
        <v>85.41</v>
      </c>
      <c r="O62" s="5">
        <v>75.39</v>
      </c>
      <c r="P62" s="5">
        <v>0</v>
      </c>
      <c r="Q62" s="5">
        <v>29.99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20.66</v>
      </c>
      <c r="AB62" s="5">
        <v>0</v>
      </c>
      <c r="AC62" s="5">
        <v>0</v>
      </c>
    </row>
    <row r="63" spans="1:29" ht="12.75">
      <c r="A63" t="str">
        <f>"7001912"</f>
        <v>7001912</v>
      </c>
      <c r="B63" t="s">
        <v>83</v>
      </c>
      <c r="C63" t="str">
        <f t="shared" si="1"/>
        <v>12/01/01</v>
      </c>
      <c r="D63" s="5">
        <v>130.5</v>
      </c>
      <c r="E63" s="5">
        <v>98.15</v>
      </c>
      <c r="F63" s="5">
        <v>75.39</v>
      </c>
      <c r="G63" s="5">
        <v>111.23</v>
      </c>
      <c r="H63" s="5">
        <v>17.36</v>
      </c>
      <c r="I63" s="5">
        <v>14.54</v>
      </c>
      <c r="J63" s="5">
        <v>14.54</v>
      </c>
      <c r="K63" s="5">
        <v>19.89</v>
      </c>
      <c r="L63" s="5">
        <v>81.77</v>
      </c>
      <c r="M63" s="5">
        <v>111.5</v>
      </c>
      <c r="N63" s="5">
        <v>70.01</v>
      </c>
      <c r="O63" s="5">
        <v>59.24</v>
      </c>
      <c r="P63" s="5">
        <v>0</v>
      </c>
      <c r="Q63" s="5">
        <v>31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</row>
    <row r="64" spans="1:29" ht="12.75">
      <c r="A64" t="str">
        <f>"3101901"</f>
        <v>3101901</v>
      </c>
      <c r="B64" t="s">
        <v>30</v>
      </c>
      <c r="C64" t="str">
        <f t="shared" si="1"/>
        <v>12/01/01</v>
      </c>
      <c r="D64" s="5">
        <v>135.47</v>
      </c>
      <c r="E64" s="5">
        <v>79.05</v>
      </c>
      <c r="F64" s="5">
        <v>81.28</v>
      </c>
      <c r="G64" s="5">
        <v>77.09</v>
      </c>
      <c r="H64" s="5">
        <v>29.39</v>
      </c>
      <c r="I64" s="5">
        <v>16.3</v>
      </c>
      <c r="J64" s="5">
        <v>16.3</v>
      </c>
      <c r="K64" s="5">
        <v>28.71</v>
      </c>
      <c r="L64" s="5">
        <v>77.67</v>
      </c>
      <c r="M64" s="5">
        <v>87.05</v>
      </c>
      <c r="N64" s="5">
        <v>80.01</v>
      </c>
      <c r="O64" s="5">
        <v>53.85</v>
      </c>
      <c r="P64" s="5">
        <v>0</v>
      </c>
      <c r="Q64" s="5">
        <v>32.55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5.54</v>
      </c>
      <c r="Z64" s="5">
        <v>0</v>
      </c>
      <c r="AA64" s="5">
        <v>18</v>
      </c>
      <c r="AB64" s="5">
        <v>0</v>
      </c>
      <c r="AC64" s="5">
        <v>0</v>
      </c>
    </row>
    <row r="65" spans="1:29" ht="12.75">
      <c r="A65" t="str">
        <f>"4324901"</f>
        <v>4324901</v>
      </c>
      <c r="B65" t="s">
        <v>42</v>
      </c>
      <c r="C65" t="str">
        <f t="shared" si="1"/>
        <v>12/01/01</v>
      </c>
      <c r="D65" s="5">
        <v>185.97</v>
      </c>
      <c r="E65" s="5">
        <v>87.18</v>
      </c>
      <c r="F65" s="5">
        <v>37.05</v>
      </c>
      <c r="G65" s="5">
        <v>94.78</v>
      </c>
      <c r="H65" s="5">
        <v>21.81</v>
      </c>
      <c r="I65" s="5">
        <v>21.87</v>
      </c>
      <c r="J65" s="5">
        <v>26.09</v>
      </c>
      <c r="K65" s="5">
        <v>21.6</v>
      </c>
      <c r="L65" s="5">
        <v>85.52</v>
      </c>
      <c r="M65" s="5">
        <v>94.78</v>
      </c>
      <c r="N65" s="5">
        <v>57.08</v>
      </c>
      <c r="O65" s="5">
        <v>57.08</v>
      </c>
      <c r="P65" s="5">
        <v>0</v>
      </c>
      <c r="Q65" s="5">
        <v>34.93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6.18</v>
      </c>
      <c r="Z65" s="5">
        <v>0</v>
      </c>
      <c r="AA65" s="5">
        <v>20.66</v>
      </c>
      <c r="AB65" s="5">
        <v>6</v>
      </c>
      <c r="AC65" s="5">
        <v>0</v>
      </c>
    </row>
    <row r="66" spans="1:29" ht="12.75">
      <c r="A66" t="str">
        <f>"3429901"</f>
        <v>3429901</v>
      </c>
      <c r="B66" t="s">
        <v>34</v>
      </c>
      <c r="C66" t="str">
        <f t="shared" si="1"/>
        <v>12/01/01</v>
      </c>
      <c r="D66" s="5">
        <v>73.74</v>
      </c>
      <c r="E66" s="5">
        <v>96.34</v>
      </c>
      <c r="F66" s="5">
        <v>69.02</v>
      </c>
      <c r="G66" s="5">
        <v>68.87</v>
      </c>
      <c r="H66" s="5">
        <v>35.06</v>
      </c>
      <c r="I66" s="5">
        <v>38.39</v>
      </c>
      <c r="J66" s="5">
        <v>22.62</v>
      </c>
      <c r="K66" s="5">
        <v>32.61</v>
      </c>
      <c r="L66" s="5">
        <v>104.82</v>
      </c>
      <c r="M66" s="5">
        <v>70.01</v>
      </c>
      <c r="N66" s="5">
        <v>48.47</v>
      </c>
      <c r="O66" s="5">
        <v>48.47</v>
      </c>
      <c r="P66" s="5">
        <v>0</v>
      </c>
      <c r="Q66" s="5">
        <v>28.35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4.61</v>
      </c>
      <c r="Z66" s="5">
        <v>0</v>
      </c>
      <c r="AA66" s="5">
        <v>0</v>
      </c>
      <c r="AB66" s="5">
        <v>0</v>
      </c>
      <c r="AC66" s="5">
        <v>0</v>
      </c>
    </row>
    <row r="67" spans="1:29" ht="12.75">
      <c r="A67" t="str">
        <f>"3523901"</f>
        <v>3523901</v>
      </c>
      <c r="B67" t="s">
        <v>35</v>
      </c>
      <c r="C67" t="str">
        <f t="shared" si="1"/>
        <v>12/01/01</v>
      </c>
      <c r="D67" s="5">
        <v>152.71</v>
      </c>
      <c r="E67" s="5">
        <v>109.24</v>
      </c>
      <c r="F67" s="5">
        <v>125.17</v>
      </c>
      <c r="G67" s="5">
        <v>107.41</v>
      </c>
      <c r="H67" s="5">
        <v>39.75</v>
      </c>
      <c r="I67" s="5">
        <v>13.25</v>
      </c>
      <c r="J67" s="5">
        <v>13.25</v>
      </c>
      <c r="K67" s="5">
        <v>36.97</v>
      </c>
      <c r="L67" s="5">
        <v>120.91</v>
      </c>
      <c r="M67" s="5">
        <v>121.7</v>
      </c>
      <c r="N67" s="5">
        <v>106.11</v>
      </c>
      <c r="O67" s="5">
        <v>64.62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6.52</v>
      </c>
      <c r="Z67" s="5">
        <v>0</v>
      </c>
      <c r="AA67" s="5">
        <v>20.66</v>
      </c>
      <c r="AB67" s="5">
        <v>0</v>
      </c>
      <c r="AC67" s="5">
        <v>0</v>
      </c>
    </row>
    <row r="68" spans="1:29" ht="12.75">
      <c r="A68" t="str">
        <f>"3702901"</f>
        <v>3702901</v>
      </c>
      <c r="B68" t="s">
        <v>38</v>
      </c>
      <c r="C68" t="str">
        <f t="shared" si="1"/>
        <v>12/01/01</v>
      </c>
      <c r="D68" s="5">
        <v>135.5</v>
      </c>
      <c r="E68" s="5">
        <v>96.92</v>
      </c>
      <c r="F68" s="5">
        <v>94.61</v>
      </c>
      <c r="G68" s="5">
        <v>95.3</v>
      </c>
      <c r="H68" s="5">
        <v>35.27</v>
      </c>
      <c r="I68" s="5">
        <v>37.27</v>
      </c>
      <c r="J68" s="5">
        <v>13.73</v>
      </c>
      <c r="K68" s="5">
        <v>32.8</v>
      </c>
      <c r="L68" s="5">
        <v>107.28</v>
      </c>
      <c r="M68" s="5">
        <v>125.43</v>
      </c>
      <c r="N68" s="5">
        <v>64.62</v>
      </c>
      <c r="O68" s="5">
        <v>32.31</v>
      </c>
      <c r="P68" s="5">
        <v>0</v>
      </c>
      <c r="Q68" s="5">
        <v>34.07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5</v>
      </c>
      <c r="Z68" s="5">
        <v>0</v>
      </c>
      <c r="AA68" s="5">
        <v>0</v>
      </c>
      <c r="AB68" s="5">
        <v>0</v>
      </c>
      <c r="AC68" s="5">
        <v>0</v>
      </c>
    </row>
    <row r="69" spans="1:29" ht="12.75">
      <c r="A69" t="str">
        <f>"3824901"</f>
        <v>3824901</v>
      </c>
      <c r="B69" t="s">
        <v>39</v>
      </c>
      <c r="C69" t="str">
        <f t="shared" si="1"/>
        <v>12/01/01</v>
      </c>
      <c r="D69" s="5">
        <v>152.71</v>
      </c>
      <c r="E69" s="5">
        <v>109.24</v>
      </c>
      <c r="F69" s="5">
        <v>1.08</v>
      </c>
      <c r="G69" s="5">
        <v>107.41</v>
      </c>
      <c r="H69" s="5">
        <v>39.75</v>
      </c>
      <c r="I69" s="5">
        <v>1.08</v>
      </c>
      <c r="J69" s="5">
        <v>1.08</v>
      </c>
      <c r="K69" s="5">
        <v>36.97</v>
      </c>
      <c r="L69" s="5">
        <v>116.2</v>
      </c>
      <c r="M69" s="5">
        <v>141.37</v>
      </c>
      <c r="N69" s="5">
        <v>1.08</v>
      </c>
      <c r="O69" s="5">
        <v>1.08</v>
      </c>
      <c r="P69" s="5">
        <v>0</v>
      </c>
      <c r="Q69" s="5">
        <v>27.69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6.52</v>
      </c>
      <c r="Z69" s="5">
        <v>0</v>
      </c>
      <c r="AA69" s="5">
        <v>0</v>
      </c>
      <c r="AB69" s="5">
        <v>0</v>
      </c>
      <c r="AC69" s="5">
        <v>0</v>
      </c>
    </row>
    <row r="70" spans="1:29" ht="12.75">
      <c r="A70" t="str">
        <f>"7000915"</f>
        <v>7000915</v>
      </c>
      <c r="B70" t="s">
        <v>79</v>
      </c>
      <c r="C70" t="str">
        <f t="shared" si="1"/>
        <v>12/01/01</v>
      </c>
      <c r="D70" s="5">
        <v>163.91</v>
      </c>
      <c r="E70" s="5">
        <v>74.22</v>
      </c>
      <c r="F70" s="5">
        <v>67</v>
      </c>
      <c r="G70" s="5">
        <v>101.05</v>
      </c>
      <c r="H70" s="5">
        <v>19.63</v>
      </c>
      <c r="I70" s="5">
        <v>13</v>
      </c>
      <c r="J70" s="5">
        <v>22.99</v>
      </c>
      <c r="K70" s="5">
        <v>19.04</v>
      </c>
      <c r="L70" s="5">
        <v>136.6</v>
      </c>
      <c r="M70" s="5">
        <v>100.64</v>
      </c>
      <c r="N70" s="5">
        <v>75</v>
      </c>
      <c r="O70" s="5">
        <v>67</v>
      </c>
      <c r="P70" s="5">
        <v>0</v>
      </c>
      <c r="Q70" s="5">
        <v>30.5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</row>
    <row r="71" spans="1:29" ht="12.75">
      <c r="A71" t="str">
        <f>"2701903"</f>
        <v>2701903</v>
      </c>
      <c r="B71" t="s">
        <v>22</v>
      </c>
      <c r="C71" t="str">
        <f t="shared" si="1"/>
        <v>12/01/01</v>
      </c>
      <c r="D71" s="5">
        <v>103.17</v>
      </c>
      <c r="E71" s="5">
        <v>108.39</v>
      </c>
      <c r="F71" s="5">
        <v>95.35</v>
      </c>
      <c r="G71" s="5">
        <v>107.41</v>
      </c>
      <c r="H71" s="5">
        <v>26.02</v>
      </c>
      <c r="I71" s="5">
        <v>21.01</v>
      </c>
      <c r="J71" s="5">
        <v>21.25</v>
      </c>
      <c r="K71" s="5">
        <v>18.18</v>
      </c>
      <c r="L71" s="5">
        <v>79.53</v>
      </c>
      <c r="M71" s="5">
        <v>141.37</v>
      </c>
      <c r="N71" s="5">
        <v>106.11</v>
      </c>
      <c r="O71" s="5">
        <v>69.46</v>
      </c>
      <c r="P71" s="5">
        <v>0</v>
      </c>
      <c r="Q71" s="5">
        <v>34.93</v>
      </c>
      <c r="R71" s="5">
        <v>80.08</v>
      </c>
      <c r="S71" s="5">
        <v>0</v>
      </c>
      <c r="T71" s="5">
        <v>14.6</v>
      </c>
      <c r="U71" s="5">
        <v>14.25</v>
      </c>
      <c r="V71" s="5">
        <v>0</v>
      </c>
      <c r="W71" s="5">
        <v>18.38</v>
      </c>
      <c r="X71" s="5">
        <v>0</v>
      </c>
      <c r="Y71" s="5">
        <v>6.34</v>
      </c>
      <c r="Z71" s="5">
        <v>0</v>
      </c>
      <c r="AA71" s="5">
        <v>20.12</v>
      </c>
      <c r="AB71" s="5">
        <v>0</v>
      </c>
      <c r="AC71" s="5">
        <v>0</v>
      </c>
    </row>
    <row r="72" spans="1:29" ht="12.75">
      <c r="A72" t="str">
        <f>"7003902"</f>
        <v>7003902</v>
      </c>
      <c r="B72" t="s">
        <v>98</v>
      </c>
      <c r="C72" t="str">
        <f t="shared" si="1"/>
        <v>12/01/01</v>
      </c>
      <c r="D72" s="5">
        <v>130.99</v>
      </c>
      <c r="E72" s="5">
        <v>100.43</v>
      </c>
      <c r="F72" s="5">
        <v>118.71</v>
      </c>
      <c r="G72" s="5">
        <v>97.34</v>
      </c>
      <c r="H72" s="5">
        <v>16.83</v>
      </c>
      <c r="I72" s="5">
        <v>14.65</v>
      </c>
      <c r="J72" s="5">
        <v>23.94</v>
      </c>
      <c r="K72" s="5">
        <v>19.31</v>
      </c>
      <c r="L72" s="5">
        <v>105.55</v>
      </c>
      <c r="M72" s="5">
        <v>101.92</v>
      </c>
      <c r="N72" s="5">
        <v>112.84</v>
      </c>
      <c r="O72" s="5">
        <v>107.7</v>
      </c>
      <c r="P72" s="5">
        <v>0</v>
      </c>
      <c r="Q72" s="5">
        <v>31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17.03</v>
      </c>
      <c r="AB72" s="5">
        <v>0</v>
      </c>
      <c r="AC72" s="5">
        <v>16</v>
      </c>
    </row>
    <row r="73" spans="1:29" ht="12.75">
      <c r="A73" t="str">
        <f>"7001915"</f>
        <v>7001915</v>
      </c>
      <c r="B73" t="s">
        <v>86</v>
      </c>
      <c r="C73" t="str">
        <f t="shared" si="1"/>
        <v>12/01/01</v>
      </c>
      <c r="D73" s="5">
        <v>106.44</v>
      </c>
      <c r="E73" s="5">
        <v>124.63</v>
      </c>
      <c r="F73" s="5">
        <v>70.01</v>
      </c>
      <c r="G73" s="5">
        <v>62.47</v>
      </c>
      <c r="H73" s="5">
        <v>17.72</v>
      </c>
      <c r="I73" s="5">
        <v>14.86</v>
      </c>
      <c r="J73" s="5">
        <v>23.35</v>
      </c>
      <c r="K73" s="5">
        <v>18.54</v>
      </c>
      <c r="L73" s="5">
        <v>87.83</v>
      </c>
      <c r="M73" s="5">
        <v>82.3</v>
      </c>
      <c r="N73" s="5">
        <v>112.84</v>
      </c>
      <c r="O73" s="5">
        <v>80.77</v>
      </c>
      <c r="P73" s="5">
        <v>0</v>
      </c>
      <c r="Q73" s="5">
        <v>30.3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10</v>
      </c>
    </row>
    <row r="74" spans="1:29" ht="12.75">
      <c r="A74" t="str">
        <f>"3922900"</f>
        <v>3922900</v>
      </c>
      <c r="B74" t="s">
        <v>40</v>
      </c>
      <c r="C74" t="str">
        <f aca="true" t="shared" si="2" ref="C74:C105">"12/01/01"</f>
        <v>12/01/01</v>
      </c>
      <c r="D74" s="5">
        <v>127.68</v>
      </c>
      <c r="E74" s="5">
        <v>85.57</v>
      </c>
      <c r="F74" s="5">
        <v>1.08</v>
      </c>
      <c r="G74" s="5">
        <v>78.72</v>
      </c>
      <c r="H74" s="5">
        <v>15.3</v>
      </c>
      <c r="I74" s="5">
        <v>1.08</v>
      </c>
      <c r="J74" s="5">
        <v>1.08</v>
      </c>
      <c r="K74" s="5">
        <v>14.83</v>
      </c>
      <c r="L74" s="5">
        <v>106.4</v>
      </c>
      <c r="M74" s="5">
        <v>1.08</v>
      </c>
      <c r="N74" s="5">
        <v>1.08</v>
      </c>
      <c r="O74" s="5">
        <v>1.08</v>
      </c>
      <c r="P74" s="5">
        <v>0</v>
      </c>
      <c r="Q74" s="5">
        <v>27.33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5.5</v>
      </c>
      <c r="Y74" s="5">
        <v>3.53</v>
      </c>
      <c r="Z74" s="5">
        <v>0</v>
      </c>
      <c r="AA74" s="5">
        <v>0</v>
      </c>
      <c r="AB74" s="5">
        <v>0</v>
      </c>
      <c r="AC74" s="5">
        <v>0</v>
      </c>
    </row>
    <row r="75" spans="1:29" ht="12.75">
      <c r="A75" t="str">
        <f>"1451901"</f>
        <v>1451901</v>
      </c>
      <c r="B75" t="s">
        <v>14</v>
      </c>
      <c r="C75" t="str">
        <f t="shared" si="2"/>
        <v>12/01/01</v>
      </c>
      <c r="D75" s="5">
        <v>115.09</v>
      </c>
      <c r="E75" s="5">
        <v>82.96</v>
      </c>
      <c r="F75" s="5">
        <v>95.07</v>
      </c>
      <c r="G75" s="5">
        <v>81.57</v>
      </c>
      <c r="H75" s="5">
        <v>30.19</v>
      </c>
      <c r="I75" s="5">
        <v>12.55</v>
      </c>
      <c r="J75" s="5">
        <v>24.29</v>
      </c>
      <c r="K75" s="5">
        <v>28.08</v>
      </c>
      <c r="L75" s="5">
        <v>91.83</v>
      </c>
      <c r="M75" s="5">
        <v>99.52</v>
      </c>
      <c r="N75" s="5">
        <v>32.31</v>
      </c>
      <c r="O75" s="5">
        <v>43.08</v>
      </c>
      <c r="P75" s="5">
        <v>0</v>
      </c>
      <c r="Q75" s="5">
        <v>31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5.33</v>
      </c>
      <c r="Z75" s="5">
        <v>0</v>
      </c>
      <c r="AA75" s="5">
        <v>18.25</v>
      </c>
      <c r="AB75" s="5">
        <v>0</v>
      </c>
      <c r="AC75" s="5">
        <v>0</v>
      </c>
    </row>
    <row r="76" spans="1:29" ht="12.75">
      <c r="A76" t="str">
        <f>"4501901"</f>
        <v>4501901</v>
      </c>
      <c r="B76" t="s">
        <v>45</v>
      </c>
      <c r="C76" t="str">
        <f t="shared" si="2"/>
        <v>12/01/01</v>
      </c>
      <c r="D76" s="5">
        <v>124.81</v>
      </c>
      <c r="E76" s="5">
        <v>89.28</v>
      </c>
      <c r="F76" s="5">
        <v>64.91</v>
      </c>
      <c r="G76" s="5">
        <v>87.78</v>
      </c>
      <c r="H76" s="5">
        <v>32.49</v>
      </c>
      <c r="I76" s="5">
        <v>17.01</v>
      </c>
      <c r="J76" s="5">
        <v>23.03</v>
      </c>
      <c r="K76" s="5">
        <v>30.22</v>
      </c>
      <c r="L76" s="5">
        <v>98.82</v>
      </c>
      <c r="M76" s="5">
        <v>115.54</v>
      </c>
      <c r="N76" s="5">
        <v>86.71</v>
      </c>
      <c r="O76" s="5">
        <v>74.48</v>
      </c>
      <c r="P76" s="5">
        <v>0</v>
      </c>
      <c r="Q76" s="5">
        <v>31.13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5.34</v>
      </c>
      <c r="Y76" s="5">
        <v>5.33</v>
      </c>
      <c r="Z76" s="5">
        <v>0</v>
      </c>
      <c r="AA76" s="5">
        <v>17.5</v>
      </c>
      <c r="AB76" s="5">
        <v>0</v>
      </c>
      <c r="AC76" s="5">
        <v>0</v>
      </c>
    </row>
    <row r="77" spans="1:29" ht="12.75">
      <c r="A77" t="str">
        <f>"7000903"</f>
        <v>7000903</v>
      </c>
      <c r="B77" t="s">
        <v>71</v>
      </c>
      <c r="C77" t="str">
        <f t="shared" si="2"/>
        <v>12/01/01</v>
      </c>
      <c r="D77" s="5">
        <v>163.43</v>
      </c>
      <c r="E77" s="5">
        <v>123.25</v>
      </c>
      <c r="F77" s="5">
        <v>66.77</v>
      </c>
      <c r="G77" s="5">
        <v>113.38</v>
      </c>
      <c r="H77" s="5">
        <v>19.26</v>
      </c>
      <c r="I77" s="5">
        <v>10.23</v>
      </c>
      <c r="J77" s="5">
        <v>10.23</v>
      </c>
      <c r="K77" s="5">
        <v>16.93</v>
      </c>
      <c r="L77" s="5">
        <v>153.26</v>
      </c>
      <c r="M77" s="5">
        <v>137.56</v>
      </c>
      <c r="N77" s="5">
        <v>80.77</v>
      </c>
      <c r="O77" s="5">
        <v>66.77</v>
      </c>
      <c r="P77" s="5">
        <v>0</v>
      </c>
      <c r="Q77" s="5">
        <v>30.99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4.5</v>
      </c>
      <c r="Z77" s="5">
        <v>0</v>
      </c>
      <c r="AA77" s="5">
        <v>20.66</v>
      </c>
      <c r="AB77" s="5">
        <v>0</v>
      </c>
      <c r="AC77" s="5">
        <v>16</v>
      </c>
    </row>
    <row r="78" spans="1:29" ht="12.75">
      <c r="A78" t="str">
        <f>"1404904"</f>
        <v>1404904</v>
      </c>
      <c r="B78" t="s">
        <v>13</v>
      </c>
      <c r="C78" t="str">
        <f t="shared" si="2"/>
        <v>12/01/01</v>
      </c>
      <c r="D78" s="5">
        <v>121.85</v>
      </c>
      <c r="E78" s="5">
        <v>82.73</v>
      </c>
      <c r="F78" s="5">
        <v>82.62</v>
      </c>
      <c r="G78" s="5">
        <v>75.68</v>
      </c>
      <c r="H78" s="5">
        <v>30.55</v>
      </c>
      <c r="I78" s="5">
        <v>19.39</v>
      </c>
      <c r="J78" s="5">
        <v>29.23</v>
      </c>
      <c r="K78" s="5">
        <v>30.56</v>
      </c>
      <c r="L78" s="5">
        <v>113.41</v>
      </c>
      <c r="M78" s="5">
        <v>114.37</v>
      </c>
      <c r="N78" s="5">
        <v>63.96</v>
      </c>
      <c r="O78" s="5">
        <v>66.77</v>
      </c>
      <c r="P78" s="5">
        <v>0</v>
      </c>
      <c r="Q78" s="5">
        <v>27.22</v>
      </c>
      <c r="R78" s="5">
        <v>80.08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4.24</v>
      </c>
      <c r="Z78" s="5">
        <v>0</v>
      </c>
      <c r="AA78" s="5">
        <v>17.95</v>
      </c>
      <c r="AB78" s="5">
        <v>0</v>
      </c>
      <c r="AC78" s="5">
        <v>0</v>
      </c>
    </row>
    <row r="79" spans="1:29" ht="12.75">
      <c r="A79" t="str">
        <f>"1401903"</f>
        <v>1401903</v>
      </c>
      <c r="B79" t="s">
        <v>12</v>
      </c>
      <c r="C79" t="str">
        <f t="shared" si="2"/>
        <v>12/01/01</v>
      </c>
      <c r="D79" s="5">
        <v>133.91</v>
      </c>
      <c r="E79" s="5">
        <v>100.87</v>
      </c>
      <c r="F79" s="5">
        <v>86.49</v>
      </c>
      <c r="G79" s="5">
        <v>93.34</v>
      </c>
      <c r="H79" s="5">
        <v>36.7</v>
      </c>
      <c r="I79" s="5">
        <v>11.98</v>
      </c>
      <c r="J79" s="5">
        <v>29.53</v>
      </c>
      <c r="K79" s="5">
        <v>34.14</v>
      </c>
      <c r="L79" s="5">
        <v>111.64</v>
      </c>
      <c r="M79" s="5">
        <v>84.24</v>
      </c>
      <c r="N79" s="5">
        <v>43.08</v>
      </c>
      <c r="O79" s="5">
        <v>53.85</v>
      </c>
      <c r="P79" s="5">
        <v>0</v>
      </c>
      <c r="Q79" s="5">
        <v>32.69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4.37</v>
      </c>
      <c r="Z79" s="5">
        <v>0</v>
      </c>
      <c r="AA79" s="5">
        <v>18.92</v>
      </c>
      <c r="AB79" s="5">
        <v>0</v>
      </c>
      <c r="AC79" s="5">
        <v>0</v>
      </c>
    </row>
    <row r="80" spans="1:29" ht="12.75">
      <c r="A80" t="str">
        <f>"2950900"</f>
        <v>2950900</v>
      </c>
      <c r="B80" t="s">
        <v>27</v>
      </c>
      <c r="C80" t="str">
        <f t="shared" si="2"/>
        <v>12/01/01</v>
      </c>
      <c r="D80" s="5">
        <v>137.2</v>
      </c>
      <c r="E80" s="5">
        <v>107.72</v>
      </c>
      <c r="F80" s="5">
        <v>99.17</v>
      </c>
      <c r="G80" s="5">
        <v>107.4</v>
      </c>
      <c r="H80" s="5">
        <v>19.99</v>
      </c>
      <c r="I80" s="5">
        <v>13.44</v>
      </c>
      <c r="J80" s="5">
        <v>24.44</v>
      </c>
      <c r="K80" s="5">
        <v>20.15</v>
      </c>
      <c r="L80" s="5">
        <v>104.26</v>
      </c>
      <c r="M80" s="5">
        <v>108.55</v>
      </c>
      <c r="N80" s="5">
        <v>80.77</v>
      </c>
      <c r="O80" s="5">
        <v>80.77</v>
      </c>
      <c r="P80" s="5">
        <v>0</v>
      </c>
      <c r="Q80" s="5">
        <v>34.93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</row>
    <row r="81" spans="1:29" ht="12.75">
      <c r="A81" t="str">
        <f>"7000911"</f>
        <v>7000911</v>
      </c>
      <c r="B81" t="s">
        <v>76</v>
      </c>
      <c r="C81" t="str">
        <f t="shared" si="2"/>
        <v>12/01/01</v>
      </c>
      <c r="D81" s="5">
        <v>150.12</v>
      </c>
      <c r="E81" s="5">
        <v>105.99</v>
      </c>
      <c r="F81" s="5">
        <v>80.77</v>
      </c>
      <c r="G81" s="5">
        <v>91.55</v>
      </c>
      <c r="H81" s="5">
        <v>16.36</v>
      </c>
      <c r="I81" s="5">
        <v>14</v>
      </c>
      <c r="J81" s="5">
        <v>14</v>
      </c>
      <c r="K81" s="5">
        <v>16.42</v>
      </c>
      <c r="L81" s="5">
        <v>78.07</v>
      </c>
      <c r="M81" s="5">
        <v>79.98</v>
      </c>
      <c r="N81" s="5">
        <v>64.62</v>
      </c>
      <c r="O81" s="5">
        <v>107.7</v>
      </c>
      <c r="P81" s="5">
        <v>0</v>
      </c>
      <c r="Q81" s="5">
        <v>31.01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</row>
    <row r="82" spans="1:29" ht="12.75">
      <c r="A82" t="str">
        <f>"5907902"</f>
        <v>5907902</v>
      </c>
      <c r="B82" t="s">
        <v>67</v>
      </c>
      <c r="C82" t="str">
        <f t="shared" si="2"/>
        <v>12/01/01</v>
      </c>
      <c r="D82" s="5">
        <v>172.79</v>
      </c>
      <c r="E82" s="5">
        <v>98.94</v>
      </c>
      <c r="F82" s="5">
        <v>118.71</v>
      </c>
      <c r="G82" s="5">
        <v>34.02</v>
      </c>
      <c r="H82" s="5">
        <v>22.27</v>
      </c>
      <c r="I82" s="5">
        <v>15.08</v>
      </c>
      <c r="J82" s="5">
        <v>15.08</v>
      </c>
      <c r="K82" s="5">
        <v>21.6</v>
      </c>
      <c r="L82" s="5">
        <v>103.75</v>
      </c>
      <c r="M82" s="5">
        <v>113.35</v>
      </c>
      <c r="N82" s="5">
        <v>80.77</v>
      </c>
      <c r="O82" s="5">
        <v>46.31</v>
      </c>
      <c r="P82" s="5">
        <v>0</v>
      </c>
      <c r="Q82" s="5">
        <v>32.69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60.9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</row>
    <row r="83" spans="1:29" ht="12.75">
      <c r="A83" t="str">
        <f>"5925901"</f>
        <v>5925901</v>
      </c>
      <c r="B83" t="s">
        <v>68</v>
      </c>
      <c r="C83" t="str">
        <f t="shared" si="2"/>
        <v>12/01/01</v>
      </c>
      <c r="D83" s="5">
        <v>182.34</v>
      </c>
      <c r="E83" s="5">
        <v>102.5</v>
      </c>
      <c r="F83" s="5">
        <v>87.66</v>
      </c>
      <c r="G83" s="5">
        <v>111.99</v>
      </c>
      <c r="H83" s="5">
        <v>21.84</v>
      </c>
      <c r="I83" s="5">
        <v>15.62</v>
      </c>
      <c r="J83" s="5">
        <v>15.62</v>
      </c>
      <c r="K83" s="5">
        <v>21.18</v>
      </c>
      <c r="L83" s="5">
        <v>105.97</v>
      </c>
      <c r="M83" s="5">
        <v>99.25</v>
      </c>
      <c r="N83" s="5">
        <v>112.84</v>
      </c>
      <c r="O83" s="5">
        <v>114.91</v>
      </c>
      <c r="P83" s="5">
        <v>0</v>
      </c>
      <c r="Q83" s="5">
        <v>31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20.66</v>
      </c>
      <c r="AB83" s="5">
        <v>0</v>
      </c>
      <c r="AC83" s="5">
        <v>0</v>
      </c>
    </row>
    <row r="84" spans="1:29" ht="12.75">
      <c r="A84" t="str">
        <f>"5157902"</f>
        <v>5157902</v>
      </c>
      <c r="B84" t="s">
        <v>52</v>
      </c>
      <c r="C84" t="str">
        <f t="shared" si="2"/>
        <v>12/01/01</v>
      </c>
      <c r="D84" s="5">
        <v>185.97</v>
      </c>
      <c r="E84" s="5">
        <v>83.81</v>
      </c>
      <c r="F84" s="5">
        <v>42.95</v>
      </c>
      <c r="G84" s="5">
        <v>10.58</v>
      </c>
      <c r="H84" s="5">
        <v>22.27</v>
      </c>
      <c r="I84" s="5">
        <v>14.81</v>
      </c>
      <c r="J84" s="5">
        <v>14.81</v>
      </c>
      <c r="K84" s="5">
        <v>18.18</v>
      </c>
      <c r="L84" s="5">
        <v>28.38</v>
      </c>
      <c r="M84" s="5">
        <v>64.62</v>
      </c>
      <c r="N84" s="5">
        <v>64.62</v>
      </c>
      <c r="O84" s="5">
        <v>64.62</v>
      </c>
      <c r="P84" s="5">
        <v>0</v>
      </c>
      <c r="Q84" s="5">
        <v>32.84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5.25</v>
      </c>
      <c r="Y84" s="5">
        <v>6.52</v>
      </c>
      <c r="Z84" s="5">
        <v>78.05</v>
      </c>
      <c r="AA84" s="5">
        <v>17.02</v>
      </c>
      <c r="AB84" s="5">
        <v>0</v>
      </c>
      <c r="AC84" s="5">
        <v>0</v>
      </c>
    </row>
    <row r="85" spans="1:29" ht="12.75">
      <c r="A85" t="str">
        <f>"4423901"</f>
        <v>4423901</v>
      </c>
      <c r="B85" t="s">
        <v>44</v>
      </c>
      <c r="C85" t="str">
        <f t="shared" si="2"/>
        <v>12/01/01</v>
      </c>
      <c r="D85" s="5">
        <v>140.37</v>
      </c>
      <c r="E85" s="5">
        <v>93.1</v>
      </c>
      <c r="F85" s="5">
        <v>64.62</v>
      </c>
      <c r="G85" s="5">
        <v>91.99</v>
      </c>
      <c r="H85" s="5">
        <v>36.53</v>
      </c>
      <c r="I85" s="5">
        <v>19.08</v>
      </c>
      <c r="J85" s="5">
        <v>29.39</v>
      </c>
      <c r="K85" s="5">
        <v>33.98</v>
      </c>
      <c r="L85" s="5">
        <v>80.67</v>
      </c>
      <c r="M85" s="5">
        <v>129.93</v>
      </c>
      <c r="N85" s="5">
        <v>32.31</v>
      </c>
      <c r="O85" s="5">
        <v>76.61</v>
      </c>
      <c r="P85" s="5">
        <v>0</v>
      </c>
      <c r="Q85" s="5">
        <v>29.72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</row>
    <row r="86" spans="1:29" ht="12.75">
      <c r="A86" t="str">
        <f>"7003901"</f>
        <v>7003901</v>
      </c>
      <c r="B86" t="s">
        <v>97</v>
      </c>
      <c r="C86" t="str">
        <f t="shared" si="2"/>
        <v>12/01/01</v>
      </c>
      <c r="D86" s="5">
        <v>148.78</v>
      </c>
      <c r="E86" s="5">
        <v>95.7</v>
      </c>
      <c r="F86" s="5">
        <v>97.56</v>
      </c>
      <c r="G86" s="5">
        <v>91.66</v>
      </c>
      <c r="H86" s="5">
        <v>19.06</v>
      </c>
      <c r="I86" s="5">
        <v>18.71</v>
      </c>
      <c r="J86" s="5">
        <v>14.11</v>
      </c>
      <c r="K86" s="5">
        <v>19.06</v>
      </c>
      <c r="L86" s="5">
        <v>88.92</v>
      </c>
      <c r="M86" s="5">
        <v>89.88</v>
      </c>
      <c r="N86" s="5">
        <v>67.85</v>
      </c>
      <c r="O86" s="5">
        <v>67.85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</row>
    <row r="87" spans="1:29" ht="12.75">
      <c r="A87" t="str">
        <f>"5022901"</f>
        <v>5022901</v>
      </c>
      <c r="B87" t="s">
        <v>47</v>
      </c>
      <c r="C87" t="str">
        <f t="shared" si="2"/>
        <v>12/01/01</v>
      </c>
      <c r="D87" s="5">
        <v>131.81</v>
      </c>
      <c r="E87" s="5">
        <v>94.28</v>
      </c>
      <c r="F87" s="5">
        <v>64.62</v>
      </c>
      <c r="G87" s="5">
        <v>92.7</v>
      </c>
      <c r="H87" s="5">
        <v>34.32</v>
      </c>
      <c r="I87" s="5">
        <v>37.56</v>
      </c>
      <c r="J87" s="5">
        <v>22.55</v>
      </c>
      <c r="K87" s="5">
        <v>31.91</v>
      </c>
      <c r="L87" s="5">
        <v>86.91</v>
      </c>
      <c r="M87" s="5">
        <v>48.47</v>
      </c>
      <c r="N87" s="5">
        <v>70.01</v>
      </c>
      <c r="O87" s="5">
        <v>76.61</v>
      </c>
      <c r="P87" s="5">
        <v>0</v>
      </c>
      <c r="Q87" s="5">
        <v>23.38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6.08</v>
      </c>
      <c r="Z87" s="5">
        <v>0</v>
      </c>
      <c r="AA87" s="5">
        <v>0</v>
      </c>
      <c r="AB87" s="5">
        <v>0</v>
      </c>
      <c r="AC87" s="5">
        <v>0</v>
      </c>
    </row>
    <row r="88" spans="1:29" ht="12.75">
      <c r="A88" t="str">
        <f>"5154902"</f>
        <v>5154902</v>
      </c>
      <c r="B88" t="s">
        <v>51</v>
      </c>
      <c r="C88" t="str">
        <f t="shared" si="2"/>
        <v>12/01/01</v>
      </c>
      <c r="D88" s="5">
        <v>163.06</v>
      </c>
      <c r="E88" s="5">
        <v>109.29</v>
      </c>
      <c r="F88" s="5">
        <v>71.2</v>
      </c>
      <c r="G88" s="5">
        <v>71.2</v>
      </c>
      <c r="H88" s="5">
        <v>19.54</v>
      </c>
      <c r="I88" s="5">
        <v>12.56</v>
      </c>
      <c r="J88" s="5">
        <v>12.56</v>
      </c>
      <c r="K88" s="5">
        <v>18.94</v>
      </c>
      <c r="L88" s="5">
        <v>135.89</v>
      </c>
      <c r="M88" s="5">
        <v>59.68</v>
      </c>
      <c r="N88" s="5">
        <v>78.52</v>
      </c>
      <c r="O88" s="5">
        <v>73.29</v>
      </c>
      <c r="P88" s="5">
        <v>0</v>
      </c>
      <c r="Q88" s="5">
        <v>34.93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</row>
    <row r="89" spans="1:29" ht="12.75">
      <c r="A89" t="str">
        <f>"5220900"</f>
        <v>5220900</v>
      </c>
      <c r="B89" t="s">
        <v>55</v>
      </c>
      <c r="C89" t="str">
        <f t="shared" si="2"/>
        <v>12/01/01</v>
      </c>
      <c r="D89" s="5">
        <v>152.71</v>
      </c>
      <c r="E89" s="5">
        <v>95.22</v>
      </c>
      <c r="F89" s="5">
        <v>86.16</v>
      </c>
      <c r="G89" s="5">
        <v>102.76</v>
      </c>
      <c r="H89" s="5">
        <v>39.75</v>
      </c>
      <c r="I89" s="5">
        <v>10.77</v>
      </c>
      <c r="J89" s="5">
        <v>10.77</v>
      </c>
      <c r="K89" s="5">
        <v>26.22</v>
      </c>
      <c r="L89" s="5">
        <v>120.91</v>
      </c>
      <c r="M89" s="5">
        <v>105.19</v>
      </c>
      <c r="N89" s="5">
        <v>71</v>
      </c>
      <c r="O89" s="5">
        <v>76.61</v>
      </c>
      <c r="P89" s="5">
        <v>0</v>
      </c>
      <c r="Q89" s="5">
        <v>23.79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6.29</v>
      </c>
      <c r="Z89" s="5">
        <v>0</v>
      </c>
      <c r="AA89" s="5">
        <v>0</v>
      </c>
      <c r="AB89" s="5">
        <v>0</v>
      </c>
      <c r="AC89" s="5">
        <v>0</v>
      </c>
    </row>
    <row r="90" spans="1:29" ht="12.75">
      <c r="A90" t="str">
        <f>"5903900"</f>
        <v>5903900</v>
      </c>
      <c r="B90" t="s">
        <v>63</v>
      </c>
      <c r="C90" t="str">
        <f t="shared" si="2"/>
        <v>12/01/01</v>
      </c>
      <c r="D90" s="5">
        <v>154.24</v>
      </c>
      <c r="E90" s="5">
        <v>119.3</v>
      </c>
      <c r="F90" s="5">
        <v>66.77</v>
      </c>
      <c r="G90" s="5">
        <v>109.74</v>
      </c>
      <c r="H90" s="5">
        <v>21.26</v>
      </c>
      <c r="I90" s="5">
        <v>15.83</v>
      </c>
      <c r="J90" s="5">
        <v>15.83</v>
      </c>
      <c r="K90" s="5">
        <v>20.68</v>
      </c>
      <c r="L90" s="5">
        <v>111.2</v>
      </c>
      <c r="M90" s="5">
        <v>133.16</v>
      </c>
      <c r="N90" s="5">
        <v>66.77</v>
      </c>
      <c r="O90" s="5">
        <v>66.77</v>
      </c>
      <c r="P90" s="5">
        <v>0</v>
      </c>
      <c r="Q90" s="5">
        <v>30.74</v>
      </c>
      <c r="R90" s="5">
        <v>97.59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17.4</v>
      </c>
      <c r="AB90" s="5">
        <v>0</v>
      </c>
      <c r="AC90" s="5">
        <v>0</v>
      </c>
    </row>
    <row r="91" spans="1:29" ht="12.75">
      <c r="A91" t="str">
        <f>"5320901"</f>
        <v>5320901</v>
      </c>
      <c r="B91" t="s">
        <v>56</v>
      </c>
      <c r="C91" t="str">
        <f t="shared" si="2"/>
        <v>12/01/01</v>
      </c>
      <c r="D91" s="5">
        <v>122.94</v>
      </c>
      <c r="E91" s="5">
        <v>87.94</v>
      </c>
      <c r="F91" s="5">
        <v>75.39</v>
      </c>
      <c r="G91" s="5">
        <v>86.46</v>
      </c>
      <c r="H91" s="5">
        <v>32</v>
      </c>
      <c r="I91" s="5">
        <v>18.58</v>
      </c>
      <c r="J91" s="5">
        <v>25.74</v>
      </c>
      <c r="K91" s="5">
        <v>29.77</v>
      </c>
      <c r="L91" s="5">
        <v>97.33</v>
      </c>
      <c r="M91" s="5">
        <v>113.8</v>
      </c>
      <c r="N91" s="5">
        <v>86.16</v>
      </c>
      <c r="O91" s="5">
        <v>70.01</v>
      </c>
      <c r="P91" s="5">
        <v>0</v>
      </c>
      <c r="Q91" s="5">
        <v>28.73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6.52</v>
      </c>
      <c r="Z91" s="5">
        <v>0</v>
      </c>
      <c r="AA91" s="5">
        <v>0</v>
      </c>
      <c r="AB91" s="5">
        <v>0</v>
      </c>
      <c r="AC91" s="5">
        <v>0</v>
      </c>
    </row>
    <row r="92" spans="1:29" ht="12.75">
      <c r="A92" t="str">
        <f>"0663902"</f>
        <v>0663902</v>
      </c>
      <c r="B92" t="s">
        <v>6</v>
      </c>
      <c r="C92" t="str">
        <f t="shared" si="2"/>
        <v>12/01/01</v>
      </c>
      <c r="D92" s="5">
        <v>148.74</v>
      </c>
      <c r="E92" s="5">
        <v>92.34</v>
      </c>
      <c r="F92" s="5">
        <v>100.91</v>
      </c>
      <c r="G92" s="5">
        <v>74.75</v>
      </c>
      <c r="H92" s="5">
        <v>25.11</v>
      </c>
      <c r="I92" s="5">
        <v>16.7</v>
      </c>
      <c r="J92" s="5">
        <v>24.32</v>
      </c>
      <c r="K92" s="5">
        <v>24.89</v>
      </c>
      <c r="L92" s="5">
        <v>70.68</v>
      </c>
      <c r="M92" s="5">
        <v>87.77</v>
      </c>
      <c r="N92" s="5">
        <v>63.56</v>
      </c>
      <c r="O92" s="5">
        <v>76.61</v>
      </c>
      <c r="P92" s="5">
        <v>0</v>
      </c>
      <c r="Q92" s="5">
        <v>15.4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5.35</v>
      </c>
      <c r="Z92" s="5">
        <v>0</v>
      </c>
      <c r="AA92" s="5">
        <v>17.4</v>
      </c>
      <c r="AB92" s="5">
        <v>0</v>
      </c>
      <c r="AC92" s="5">
        <v>0</v>
      </c>
    </row>
    <row r="93" spans="1:29" ht="12.75">
      <c r="A93" t="str">
        <f>"5501901"</f>
        <v>5501901</v>
      </c>
      <c r="B93" t="s">
        <v>58</v>
      </c>
      <c r="C93" t="str">
        <f t="shared" si="2"/>
        <v>12/01/01</v>
      </c>
      <c r="D93" s="5">
        <v>152.71</v>
      </c>
      <c r="E93" s="5">
        <v>92.87</v>
      </c>
      <c r="F93" s="5">
        <v>80.77</v>
      </c>
      <c r="G93" s="5">
        <v>92.77</v>
      </c>
      <c r="H93" s="5">
        <v>16.43</v>
      </c>
      <c r="I93" s="5">
        <v>15.62</v>
      </c>
      <c r="J93" s="5">
        <v>11.95</v>
      </c>
      <c r="K93" s="5">
        <v>25.11</v>
      </c>
      <c r="L93" s="5">
        <v>82.39</v>
      </c>
      <c r="M93" s="5">
        <v>80.13</v>
      </c>
      <c r="N93" s="5">
        <v>80.77</v>
      </c>
      <c r="O93" s="5">
        <v>51.7</v>
      </c>
      <c r="P93" s="5">
        <v>0</v>
      </c>
      <c r="Q93" s="5">
        <v>29.91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6.46</v>
      </c>
      <c r="Z93" s="5">
        <v>0</v>
      </c>
      <c r="AA93" s="5">
        <v>15.84</v>
      </c>
      <c r="AB93" s="5">
        <v>0</v>
      </c>
      <c r="AC93" s="5">
        <v>0</v>
      </c>
    </row>
    <row r="94" spans="1:29" ht="12.75">
      <c r="A94" t="str">
        <f>"5904901"</f>
        <v>5904901</v>
      </c>
      <c r="B94" t="s">
        <v>64</v>
      </c>
      <c r="C94" t="str">
        <f t="shared" si="2"/>
        <v>12/01/01</v>
      </c>
      <c r="D94" s="5">
        <v>135.08</v>
      </c>
      <c r="E94" s="5">
        <v>97.34</v>
      </c>
      <c r="F94" s="5">
        <v>102.05</v>
      </c>
      <c r="G94" s="5">
        <v>87.98</v>
      </c>
      <c r="H94" s="5">
        <v>18.98</v>
      </c>
      <c r="I94" s="5">
        <v>11.59</v>
      </c>
      <c r="J94" s="5">
        <v>11.59</v>
      </c>
      <c r="K94" s="5">
        <v>19.93</v>
      </c>
      <c r="L94" s="5">
        <v>98.81</v>
      </c>
      <c r="M94" s="5">
        <v>79.05</v>
      </c>
      <c r="N94" s="5">
        <v>66.95</v>
      </c>
      <c r="O94" s="5">
        <v>66.95</v>
      </c>
      <c r="P94" s="5">
        <v>0</v>
      </c>
      <c r="Q94" s="5">
        <v>28.98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5.34</v>
      </c>
      <c r="Y94" s="5">
        <v>0</v>
      </c>
      <c r="Z94" s="5">
        <v>0</v>
      </c>
      <c r="AA94" s="5">
        <v>18.05</v>
      </c>
      <c r="AB94" s="5">
        <v>0</v>
      </c>
      <c r="AC94" s="5">
        <v>0</v>
      </c>
    </row>
    <row r="95" spans="1:29" ht="12.75">
      <c r="A95" t="str">
        <f>"7000914"</f>
        <v>7000914</v>
      </c>
      <c r="B95" t="s">
        <v>78</v>
      </c>
      <c r="C95" t="str">
        <f t="shared" si="2"/>
        <v>12/01/01</v>
      </c>
      <c r="D95" s="5">
        <v>173.26</v>
      </c>
      <c r="E95" s="5">
        <v>108.61</v>
      </c>
      <c r="F95" s="5">
        <v>110.6</v>
      </c>
      <c r="G95" s="5">
        <v>106.82</v>
      </c>
      <c r="H95" s="5">
        <v>20.76</v>
      </c>
      <c r="I95" s="5">
        <v>14.54</v>
      </c>
      <c r="J95" s="5">
        <v>14.54</v>
      </c>
      <c r="K95" s="5">
        <v>14.54</v>
      </c>
      <c r="L95" s="5">
        <v>93.5</v>
      </c>
      <c r="M95" s="5">
        <v>100.98</v>
      </c>
      <c r="N95" s="5">
        <v>80.77</v>
      </c>
      <c r="O95" s="5">
        <v>80.77</v>
      </c>
      <c r="P95" s="5">
        <v>0</v>
      </c>
      <c r="Q95" s="5">
        <v>30.46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</row>
    <row r="96" spans="1:29" ht="12.75">
      <c r="A96" t="str">
        <f>"7000912"</f>
        <v>7000912</v>
      </c>
      <c r="B96" t="s">
        <v>77</v>
      </c>
      <c r="C96" t="str">
        <f t="shared" si="2"/>
        <v>12/01/01</v>
      </c>
      <c r="D96" s="5">
        <v>92.35</v>
      </c>
      <c r="E96" s="5">
        <v>89.98</v>
      </c>
      <c r="F96" s="5">
        <v>70.01</v>
      </c>
      <c r="G96" s="5">
        <v>70.01</v>
      </c>
      <c r="H96" s="5">
        <v>16.05</v>
      </c>
      <c r="I96" s="5">
        <v>14</v>
      </c>
      <c r="J96" s="5">
        <v>14</v>
      </c>
      <c r="K96" s="5">
        <v>16.57</v>
      </c>
      <c r="L96" s="5">
        <v>96.64</v>
      </c>
      <c r="M96" s="5">
        <v>73.11</v>
      </c>
      <c r="N96" s="5">
        <v>70.01</v>
      </c>
      <c r="O96" s="5">
        <v>70.01</v>
      </c>
      <c r="P96" s="5">
        <v>0</v>
      </c>
      <c r="Q96" s="5">
        <v>31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10</v>
      </c>
    </row>
    <row r="97" spans="1:29" ht="12.75">
      <c r="A97" t="str">
        <f>"3202901"</f>
        <v>3202901</v>
      </c>
      <c r="B97" t="s">
        <v>31</v>
      </c>
      <c r="C97" t="str">
        <f t="shared" si="2"/>
        <v>12/01/01</v>
      </c>
      <c r="D97" s="5">
        <v>116.9</v>
      </c>
      <c r="E97" s="5">
        <v>103.9</v>
      </c>
      <c r="F97" s="5">
        <v>90.61</v>
      </c>
      <c r="G97" s="5">
        <v>107.05</v>
      </c>
      <c r="H97" s="5">
        <v>39.62</v>
      </c>
      <c r="I97" s="5">
        <v>17.23</v>
      </c>
      <c r="J97" s="5">
        <v>31.64</v>
      </c>
      <c r="K97" s="5">
        <v>36.86</v>
      </c>
      <c r="L97" s="5">
        <v>120.51</v>
      </c>
      <c r="M97" s="5">
        <v>56</v>
      </c>
      <c r="N97" s="5">
        <v>80.77</v>
      </c>
      <c r="O97" s="5">
        <v>75.39</v>
      </c>
      <c r="P97" s="5">
        <v>0</v>
      </c>
      <c r="Q97" s="5">
        <v>31.78</v>
      </c>
      <c r="R97" s="5">
        <v>76.59</v>
      </c>
      <c r="S97" s="5">
        <v>0</v>
      </c>
      <c r="T97" s="5">
        <v>14.6</v>
      </c>
      <c r="U97" s="5">
        <v>14.25</v>
      </c>
      <c r="V97" s="5">
        <v>0</v>
      </c>
      <c r="W97" s="5">
        <v>0</v>
      </c>
      <c r="X97" s="5">
        <v>5.19</v>
      </c>
      <c r="Y97" s="5">
        <v>5.7</v>
      </c>
      <c r="Z97" s="5">
        <v>0</v>
      </c>
      <c r="AA97" s="5">
        <v>17.64</v>
      </c>
      <c r="AB97" s="5">
        <v>0</v>
      </c>
      <c r="AC97" s="5">
        <v>0</v>
      </c>
    </row>
    <row r="98" spans="1:29" ht="12.75">
      <c r="A98" t="str">
        <f>"2905900"</f>
        <v>2905900</v>
      </c>
      <c r="B98" t="s">
        <v>25</v>
      </c>
      <c r="C98" t="str">
        <f t="shared" si="2"/>
        <v>12/01/01</v>
      </c>
      <c r="D98" s="5">
        <v>127.21</v>
      </c>
      <c r="E98" s="5">
        <v>111.41</v>
      </c>
      <c r="F98" s="5">
        <v>106.11</v>
      </c>
      <c r="G98" s="5">
        <v>102.48</v>
      </c>
      <c r="H98" s="5">
        <v>19.91</v>
      </c>
      <c r="I98" s="5">
        <v>11.85</v>
      </c>
      <c r="J98" s="5">
        <v>11.85</v>
      </c>
      <c r="K98" s="5">
        <v>19.31</v>
      </c>
      <c r="L98" s="5">
        <v>132.46</v>
      </c>
      <c r="M98" s="5">
        <v>102.23</v>
      </c>
      <c r="N98" s="5">
        <v>53.85</v>
      </c>
      <c r="O98" s="5">
        <v>53.85</v>
      </c>
      <c r="P98" s="5">
        <v>27.14</v>
      </c>
      <c r="Q98" s="5">
        <v>30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6.52</v>
      </c>
      <c r="Z98" s="5">
        <v>0</v>
      </c>
      <c r="AA98" s="5">
        <v>0</v>
      </c>
      <c r="AB98" s="5">
        <v>0</v>
      </c>
      <c r="AC98" s="5">
        <v>0</v>
      </c>
    </row>
    <row r="99" spans="1:29" ht="12.75">
      <c r="A99" t="str">
        <f>"7004901"</f>
        <v>7004901</v>
      </c>
      <c r="B99" t="s">
        <v>101</v>
      </c>
      <c r="C99" t="str">
        <f t="shared" si="2"/>
        <v>12/01/01</v>
      </c>
      <c r="D99" s="5">
        <v>101.85</v>
      </c>
      <c r="E99" s="5">
        <v>95.3</v>
      </c>
      <c r="F99" s="5">
        <v>106.15</v>
      </c>
      <c r="G99" s="5">
        <v>94.9</v>
      </c>
      <c r="H99" s="5">
        <v>19.92</v>
      </c>
      <c r="I99" s="5">
        <v>14</v>
      </c>
      <c r="J99" s="5">
        <v>14</v>
      </c>
      <c r="K99" s="5">
        <v>18.26</v>
      </c>
      <c r="L99" s="5">
        <v>91.87</v>
      </c>
      <c r="M99" s="5">
        <v>92.45</v>
      </c>
      <c r="N99" s="5">
        <v>92.54</v>
      </c>
      <c r="O99" s="5">
        <v>56.22</v>
      </c>
      <c r="P99" s="5">
        <v>0</v>
      </c>
      <c r="Q99" s="5">
        <v>32.87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16.79</v>
      </c>
    </row>
    <row r="100" spans="1:29" ht="12.75">
      <c r="A100" t="str">
        <f>"0101901"</f>
        <v>0101901</v>
      </c>
      <c r="B100" t="s">
        <v>0</v>
      </c>
      <c r="C100" t="str">
        <f t="shared" si="2"/>
        <v>12/01/01</v>
      </c>
      <c r="D100" s="5">
        <v>152.71</v>
      </c>
      <c r="E100" s="5">
        <v>109.24</v>
      </c>
      <c r="F100" s="5">
        <v>125.17</v>
      </c>
      <c r="G100" s="5">
        <v>107.41</v>
      </c>
      <c r="H100" s="5">
        <v>39.75</v>
      </c>
      <c r="I100" s="5">
        <v>42.31</v>
      </c>
      <c r="J100" s="5">
        <v>17.56</v>
      </c>
      <c r="K100" s="5">
        <v>36.97</v>
      </c>
      <c r="L100" s="5">
        <v>120.91</v>
      </c>
      <c r="M100" s="5">
        <v>141.37</v>
      </c>
      <c r="N100" s="5">
        <v>106.11</v>
      </c>
      <c r="O100" s="5">
        <v>76.61</v>
      </c>
      <c r="P100" s="5">
        <v>0</v>
      </c>
      <c r="Q100" s="5">
        <v>31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60.9</v>
      </c>
      <c r="X100" s="5">
        <v>0</v>
      </c>
      <c r="Y100" s="5">
        <v>6.52</v>
      </c>
      <c r="Z100" s="5">
        <v>0</v>
      </c>
      <c r="AA100" s="5">
        <v>20.66</v>
      </c>
      <c r="AB100" s="5">
        <v>0</v>
      </c>
      <c r="AC100" s="5">
        <v>0</v>
      </c>
    </row>
    <row r="101" spans="1:29" ht="12.75">
      <c r="A101" t="str">
        <f>"7001903"</f>
        <v>7001903</v>
      </c>
      <c r="B101" t="s">
        <v>80</v>
      </c>
      <c r="C101" t="str">
        <f t="shared" si="2"/>
        <v>12/01/01</v>
      </c>
      <c r="D101" s="5">
        <v>154.31</v>
      </c>
      <c r="E101" s="5">
        <v>88.22</v>
      </c>
      <c r="F101" s="5">
        <v>98.22</v>
      </c>
      <c r="G101" s="5">
        <v>88.97</v>
      </c>
      <c r="H101" s="5">
        <v>18.43</v>
      </c>
      <c r="I101" s="5">
        <v>14.54</v>
      </c>
      <c r="J101" s="5">
        <v>26.09</v>
      </c>
      <c r="K101" s="5">
        <v>18.56</v>
      </c>
      <c r="L101" s="5">
        <v>79.62</v>
      </c>
      <c r="M101" s="5">
        <v>98.98</v>
      </c>
      <c r="N101" s="5">
        <v>64.62</v>
      </c>
      <c r="O101" s="5">
        <v>64.62</v>
      </c>
      <c r="P101" s="5">
        <v>0</v>
      </c>
      <c r="Q101" s="5">
        <v>31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10</v>
      </c>
    </row>
    <row r="102" spans="1:29" ht="12.75">
      <c r="A102" t="str">
        <f>"3301902"</f>
        <v>3301902</v>
      </c>
      <c r="B102" t="s">
        <v>32</v>
      </c>
      <c r="C102" t="str">
        <f t="shared" si="2"/>
        <v>12/01/01</v>
      </c>
      <c r="D102" s="5">
        <v>141.84</v>
      </c>
      <c r="E102" s="5">
        <v>107.72</v>
      </c>
      <c r="F102" s="5">
        <v>123.43</v>
      </c>
      <c r="G102" s="5">
        <v>105.91</v>
      </c>
      <c r="H102" s="5">
        <v>30.81</v>
      </c>
      <c r="I102" s="5">
        <v>31.14</v>
      </c>
      <c r="J102" s="5">
        <v>17.61</v>
      </c>
      <c r="K102" s="5">
        <v>31.07</v>
      </c>
      <c r="L102" s="5">
        <v>109.03</v>
      </c>
      <c r="M102" s="5">
        <v>96.43</v>
      </c>
      <c r="N102" s="5">
        <v>80.77</v>
      </c>
      <c r="O102" s="5">
        <v>76.61</v>
      </c>
      <c r="P102" s="5">
        <v>0</v>
      </c>
      <c r="Q102" s="5">
        <v>26.24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6.52</v>
      </c>
      <c r="Z102" s="5">
        <v>0</v>
      </c>
      <c r="AA102" s="5">
        <v>17.95</v>
      </c>
      <c r="AB102" s="5">
        <v>0</v>
      </c>
      <c r="AC102" s="5">
        <v>0</v>
      </c>
    </row>
    <row r="103" spans="1:29" ht="12.75">
      <c r="A103" t="str">
        <f>"1451902"</f>
        <v>1451902</v>
      </c>
      <c r="B103" t="s">
        <v>15</v>
      </c>
      <c r="C103" t="str">
        <f t="shared" si="2"/>
        <v>12/01/01</v>
      </c>
      <c r="D103" s="5">
        <v>147.27</v>
      </c>
      <c r="E103" s="5">
        <v>105.47</v>
      </c>
      <c r="F103" s="5">
        <v>120.85</v>
      </c>
      <c r="G103" s="5">
        <v>103.71</v>
      </c>
      <c r="H103" s="5">
        <v>36.4</v>
      </c>
      <c r="I103" s="5">
        <v>21.05</v>
      </c>
      <c r="J103" s="5">
        <v>1.08</v>
      </c>
      <c r="K103" s="5">
        <v>35.7</v>
      </c>
      <c r="L103" s="5">
        <v>116.73</v>
      </c>
      <c r="M103" s="5">
        <v>1.08</v>
      </c>
      <c r="N103" s="5">
        <v>1.08</v>
      </c>
      <c r="O103" s="5">
        <v>1.08</v>
      </c>
      <c r="P103" s="5">
        <v>0</v>
      </c>
      <c r="Q103" s="5">
        <v>31.55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4.95</v>
      </c>
      <c r="Z103" s="5">
        <v>0</v>
      </c>
      <c r="AA103" s="5">
        <v>19.97</v>
      </c>
      <c r="AB103" s="5">
        <v>0</v>
      </c>
      <c r="AC103" s="5">
        <v>0</v>
      </c>
    </row>
    <row r="104" spans="1:29" ht="12.75">
      <c r="A104" t="str">
        <f>"7002911"</f>
        <v>7002911</v>
      </c>
      <c r="B104" t="s">
        <v>94</v>
      </c>
      <c r="C104" t="str">
        <f t="shared" si="2"/>
        <v>12/01/01</v>
      </c>
      <c r="D104" s="5">
        <v>178.28</v>
      </c>
      <c r="E104" s="5">
        <v>124.04</v>
      </c>
      <c r="F104" s="5">
        <v>118.14</v>
      </c>
      <c r="G104" s="5">
        <v>114.1</v>
      </c>
      <c r="H104" s="5">
        <v>20.85</v>
      </c>
      <c r="I104" s="5">
        <v>15.49</v>
      </c>
      <c r="J104" s="5">
        <v>22.87</v>
      </c>
      <c r="K104" s="5">
        <v>21.5</v>
      </c>
      <c r="L104" s="5">
        <v>131.38</v>
      </c>
      <c r="M104" s="5">
        <v>137.58</v>
      </c>
      <c r="N104" s="5">
        <v>91.55</v>
      </c>
      <c r="O104" s="5">
        <v>91.55</v>
      </c>
      <c r="P104" s="5">
        <v>0</v>
      </c>
      <c r="Q104" s="5">
        <v>27.3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20.66</v>
      </c>
      <c r="AB104" s="5">
        <v>0</v>
      </c>
      <c r="AC104" s="5">
        <v>12.71</v>
      </c>
    </row>
    <row r="105" spans="1:29" ht="12.75">
      <c r="A105" t="str">
        <f>"5401901"</f>
        <v>5401901</v>
      </c>
      <c r="B105" t="s">
        <v>57</v>
      </c>
      <c r="C105" t="str">
        <f t="shared" si="2"/>
        <v>12/01/01</v>
      </c>
      <c r="D105" s="5">
        <v>122.42</v>
      </c>
      <c r="E105" s="5">
        <v>107.68</v>
      </c>
      <c r="F105" s="5">
        <v>123.38</v>
      </c>
      <c r="G105" s="5">
        <v>105.87</v>
      </c>
      <c r="H105" s="5">
        <v>39.18</v>
      </c>
      <c r="I105" s="5">
        <v>18.31</v>
      </c>
      <c r="J105" s="5">
        <v>18.31</v>
      </c>
      <c r="K105" s="5">
        <v>21.7</v>
      </c>
      <c r="L105" s="5">
        <v>119.18</v>
      </c>
      <c r="M105" s="5">
        <v>23.35</v>
      </c>
      <c r="N105" s="5">
        <v>86.16</v>
      </c>
      <c r="O105" s="5">
        <v>76.61</v>
      </c>
      <c r="P105" s="5">
        <v>0</v>
      </c>
      <c r="Q105" s="5">
        <v>34.73</v>
      </c>
      <c r="R105" s="5">
        <v>0</v>
      </c>
      <c r="S105" s="5">
        <v>0</v>
      </c>
      <c r="T105" s="5">
        <v>0</v>
      </c>
      <c r="U105" s="5">
        <v>14.25</v>
      </c>
      <c r="V105" s="5">
        <v>0</v>
      </c>
      <c r="W105" s="5">
        <v>0</v>
      </c>
      <c r="X105" s="5">
        <v>0</v>
      </c>
      <c r="Y105" s="5">
        <v>6.4</v>
      </c>
      <c r="Z105" s="5">
        <v>0</v>
      </c>
      <c r="AA105" s="5">
        <v>20.66</v>
      </c>
      <c r="AB105" s="5">
        <v>5.89</v>
      </c>
      <c r="AC105" s="5">
        <v>0</v>
      </c>
    </row>
    <row r="106" spans="1:29" ht="12.75">
      <c r="A106" t="str">
        <f>"2701901"</f>
        <v>2701901</v>
      </c>
      <c r="B106" t="s">
        <v>21</v>
      </c>
      <c r="C106" t="str">
        <f aca="true" t="shared" si="3" ref="C106:C111">"12/01/01"</f>
        <v>12/01/01</v>
      </c>
      <c r="D106" s="5">
        <v>139.92</v>
      </c>
      <c r="E106" s="5">
        <v>104.8</v>
      </c>
      <c r="F106" s="5">
        <v>93.77</v>
      </c>
      <c r="G106" s="5">
        <v>91.62</v>
      </c>
      <c r="H106" s="5">
        <v>33.15</v>
      </c>
      <c r="I106" s="5">
        <v>23.16</v>
      </c>
      <c r="J106" s="5">
        <v>24.43</v>
      </c>
      <c r="K106" s="5">
        <v>28.92</v>
      </c>
      <c r="L106" s="5">
        <v>120.91</v>
      </c>
      <c r="M106" s="5">
        <v>141.37</v>
      </c>
      <c r="N106" s="5">
        <v>106.11</v>
      </c>
      <c r="O106" s="5">
        <v>76.61</v>
      </c>
      <c r="P106" s="5">
        <v>0</v>
      </c>
      <c r="Q106" s="5">
        <v>24.99</v>
      </c>
      <c r="R106" s="5">
        <v>71.98</v>
      </c>
      <c r="S106" s="5">
        <v>0</v>
      </c>
      <c r="T106" s="5">
        <v>0</v>
      </c>
      <c r="U106" s="5">
        <v>0</v>
      </c>
      <c r="V106" s="5">
        <v>0</v>
      </c>
      <c r="W106" s="5">
        <v>60.9</v>
      </c>
      <c r="X106" s="5">
        <v>0</v>
      </c>
      <c r="Y106" s="5">
        <v>5.25</v>
      </c>
      <c r="Z106" s="5">
        <v>0</v>
      </c>
      <c r="AA106" s="5">
        <v>20.66</v>
      </c>
      <c r="AB106" s="5">
        <v>0</v>
      </c>
      <c r="AC106" s="5">
        <v>0</v>
      </c>
    </row>
    <row r="107" spans="1:29" ht="12.75">
      <c r="A107" t="str">
        <f>"4601901"</f>
        <v>4601901</v>
      </c>
      <c r="B107" t="s">
        <v>46</v>
      </c>
      <c r="C107" t="str">
        <f t="shared" si="3"/>
        <v>12/01/01</v>
      </c>
      <c r="D107" s="5">
        <v>147.31</v>
      </c>
      <c r="E107" s="5">
        <v>108.78</v>
      </c>
      <c r="F107" s="5">
        <v>124.64</v>
      </c>
      <c r="G107" s="5">
        <v>106.96</v>
      </c>
      <c r="H107" s="5">
        <v>39.58</v>
      </c>
      <c r="I107" s="5">
        <v>38.98</v>
      </c>
      <c r="J107" s="5">
        <v>31.85</v>
      </c>
      <c r="K107" s="5">
        <v>36.83</v>
      </c>
      <c r="L107" s="5">
        <v>120.39</v>
      </c>
      <c r="M107" s="5">
        <v>135.68</v>
      </c>
      <c r="N107" s="5">
        <v>105.65</v>
      </c>
      <c r="O107" s="5">
        <v>33.24</v>
      </c>
      <c r="P107" s="5">
        <v>0</v>
      </c>
      <c r="Q107" s="5">
        <v>18.34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60.9</v>
      </c>
      <c r="X107" s="5">
        <v>0</v>
      </c>
      <c r="Y107" s="5">
        <v>6.49</v>
      </c>
      <c r="Z107" s="5">
        <v>0</v>
      </c>
      <c r="AA107" s="5">
        <v>18.29</v>
      </c>
      <c r="AB107" s="5">
        <v>0</v>
      </c>
      <c r="AC107" s="5">
        <v>0</v>
      </c>
    </row>
    <row r="108" spans="1:29" ht="12.75">
      <c r="A108" t="str">
        <f>"5620901"</f>
        <v>5620901</v>
      </c>
      <c r="B108" t="s">
        <v>61</v>
      </c>
      <c r="C108" t="str">
        <f t="shared" si="3"/>
        <v>12/01/01</v>
      </c>
      <c r="D108" s="5">
        <v>128.85</v>
      </c>
      <c r="E108" s="5">
        <v>56.68</v>
      </c>
      <c r="F108" s="5">
        <v>57.08</v>
      </c>
      <c r="G108" s="5">
        <v>66.44</v>
      </c>
      <c r="H108" s="5">
        <v>36.3</v>
      </c>
      <c r="I108" s="5">
        <v>19.61</v>
      </c>
      <c r="J108" s="5">
        <v>19.61</v>
      </c>
      <c r="K108" s="5">
        <v>33.1</v>
      </c>
      <c r="L108" s="5">
        <v>67.99</v>
      </c>
      <c r="M108" s="5">
        <v>83.74</v>
      </c>
      <c r="N108" s="5">
        <v>76.17</v>
      </c>
      <c r="O108" s="5">
        <v>57.08</v>
      </c>
      <c r="P108" s="5">
        <v>0</v>
      </c>
      <c r="Q108" s="5">
        <v>32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4.8</v>
      </c>
      <c r="Z108" s="5">
        <v>0</v>
      </c>
      <c r="AA108" s="5">
        <v>0</v>
      </c>
      <c r="AB108" s="5">
        <v>0</v>
      </c>
      <c r="AC108" s="5">
        <v>0</v>
      </c>
    </row>
    <row r="109" spans="1:29" ht="12.75">
      <c r="A109" t="str">
        <f>"5726901"</f>
        <v>5726901</v>
      </c>
      <c r="B109" t="s">
        <v>62</v>
      </c>
      <c r="C109" t="str">
        <f t="shared" si="3"/>
        <v>12/01/01</v>
      </c>
      <c r="D109" s="5">
        <v>119.71</v>
      </c>
      <c r="E109" s="5">
        <v>90.92</v>
      </c>
      <c r="F109" s="5">
        <v>82.24</v>
      </c>
      <c r="G109" s="5">
        <v>83.21</v>
      </c>
      <c r="H109" s="5">
        <v>33.08</v>
      </c>
      <c r="I109" s="5">
        <v>26.93</v>
      </c>
      <c r="J109" s="5">
        <v>26.93</v>
      </c>
      <c r="K109" s="5">
        <v>30.77</v>
      </c>
      <c r="L109" s="5">
        <v>52.32</v>
      </c>
      <c r="M109" s="5">
        <v>84.86</v>
      </c>
      <c r="N109" s="5">
        <v>82.44</v>
      </c>
      <c r="O109" s="5">
        <v>76.61</v>
      </c>
      <c r="P109" s="5">
        <v>0</v>
      </c>
      <c r="Q109" s="5">
        <v>31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6.52</v>
      </c>
      <c r="Z109" s="5">
        <v>0</v>
      </c>
      <c r="AA109" s="5">
        <v>20.66</v>
      </c>
      <c r="AB109" s="5">
        <v>0</v>
      </c>
      <c r="AC109" s="5">
        <v>0</v>
      </c>
    </row>
    <row r="110" spans="1:29" ht="12.75">
      <c r="A110" t="str">
        <f>"0221902"</f>
        <v>0221902</v>
      </c>
      <c r="B110" t="s">
        <v>1</v>
      </c>
      <c r="C110" t="str">
        <f t="shared" si="3"/>
        <v>12/01/01</v>
      </c>
      <c r="D110" s="5">
        <v>91.9</v>
      </c>
      <c r="E110" s="5">
        <v>76.47</v>
      </c>
      <c r="F110" s="5">
        <v>53.85</v>
      </c>
      <c r="G110" s="5">
        <v>73.58</v>
      </c>
      <c r="H110" s="5">
        <v>32.24</v>
      </c>
      <c r="I110" s="5">
        <v>16.16</v>
      </c>
      <c r="J110" s="5">
        <v>16.16</v>
      </c>
      <c r="K110" s="5">
        <v>35.12</v>
      </c>
      <c r="L110" s="5">
        <v>112.46</v>
      </c>
      <c r="M110" s="5">
        <v>53.85</v>
      </c>
      <c r="N110" s="5">
        <v>53.85</v>
      </c>
      <c r="O110" s="5">
        <v>53.85</v>
      </c>
      <c r="P110" s="5">
        <v>0</v>
      </c>
      <c r="Q110" s="5">
        <v>24.11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4.8</v>
      </c>
      <c r="Z110" s="5">
        <v>0</v>
      </c>
      <c r="AA110" s="5">
        <v>0</v>
      </c>
      <c r="AB110" s="5">
        <v>0</v>
      </c>
      <c r="AC110" s="5">
        <v>0</v>
      </c>
    </row>
    <row r="111" spans="1:29" ht="12.75">
      <c r="A111" t="str">
        <f>"2908901"</f>
        <v>2908901</v>
      </c>
      <c r="B111" t="s">
        <v>26</v>
      </c>
      <c r="C111" t="str">
        <f t="shared" si="3"/>
        <v>12/01/01</v>
      </c>
      <c r="D111" s="5">
        <v>131.74</v>
      </c>
      <c r="E111" s="5">
        <v>86.3</v>
      </c>
      <c r="F111" s="5">
        <v>103.63</v>
      </c>
      <c r="G111" s="5">
        <v>61.75</v>
      </c>
      <c r="H111" s="5">
        <v>22.27</v>
      </c>
      <c r="I111" s="5">
        <v>14.54</v>
      </c>
      <c r="J111" s="5">
        <v>14.54</v>
      </c>
      <c r="K111" s="5">
        <v>21.6</v>
      </c>
      <c r="L111" s="5">
        <v>154.98</v>
      </c>
      <c r="M111" s="5">
        <v>114.77</v>
      </c>
      <c r="N111" s="5">
        <v>75.39</v>
      </c>
      <c r="O111" s="5">
        <v>70.71</v>
      </c>
      <c r="P111" s="5">
        <v>0</v>
      </c>
      <c r="Q111" s="5">
        <v>31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20.66</v>
      </c>
      <c r="AB111" s="5">
        <v>0</v>
      </c>
      <c r="AC111" s="5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kmm13</cp:lastModifiedBy>
  <cp:lastPrinted>2012-06-21T17:23:23Z</cp:lastPrinted>
  <dcterms:created xsi:type="dcterms:W3CDTF">2012-06-21T16:08:45Z</dcterms:created>
  <dcterms:modified xsi:type="dcterms:W3CDTF">2012-09-17T13:30:50Z</dcterms:modified>
  <cp:category/>
  <cp:version/>
  <cp:contentType/>
  <cp:contentStatus/>
</cp:coreProperties>
</file>