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815" activeTab="0"/>
  </bookViews>
  <sheets>
    <sheet name="2013_LT_Rates_forTim" sheetId="1" r:id="rId1"/>
  </sheets>
  <definedNames/>
  <calcPr fullCalcOnLoad="1"/>
</workbook>
</file>

<file path=xl/sharedStrings.xml><?xml version="1.0" encoding="utf-8"?>
<sst xmlns="http://schemas.openxmlformats.org/spreadsheetml/2006/main" count="160" uniqueCount="144">
  <si>
    <t>VNA OF ALBANY, SARATOGA &amp; RENN</t>
  </si>
  <si>
    <t>Willcare - Wellsville</t>
  </si>
  <si>
    <t>IDEAL SENIOR LIVING CENTER</t>
  </si>
  <si>
    <t>CATTARAUGUS COUNTY HEALTH DEPARTMENT</t>
  </si>
  <si>
    <t>TLC HEALTH NETWORK</t>
  </si>
  <si>
    <t>CHEMUNG COUNTY HEALTH DEPT</t>
  </si>
  <si>
    <t>CLINTON COUNTY DEPARTMENT OF HEALTH</t>
  </si>
  <si>
    <t>CORTLAND MEMORIAL HOSPITAL -LT</t>
  </si>
  <si>
    <t>ELANT AT FISHKILL</t>
  </si>
  <si>
    <t>SISTERS OF CHARITY HOSPITAL -L</t>
  </si>
  <si>
    <t>SCHOFIELD RESIDENCE LTHHCP</t>
  </si>
  <si>
    <t>ROSA COPLON LONG TERM HOME HEALTH CARE P</t>
  </si>
  <si>
    <t>VNA OF WESTERN NY, INC.</t>
  </si>
  <si>
    <t>FRANKLIN COUNTY PUBLIC HEALTH SERVICE</t>
  </si>
  <si>
    <t>COMMUNITY HEALTH CENTER OF ST.</t>
  </si>
  <si>
    <t>HERKIMER COUNTY LTHHCP</t>
  </si>
  <si>
    <t>JEFFERSON COUNTY PHNS</t>
  </si>
  <si>
    <t>MADISON COUNTY DEPARTMENT OF HEALTH</t>
  </si>
  <si>
    <t>VNS OF ROCHESTER &amp; MONROE CO.</t>
  </si>
  <si>
    <t>PARK RIDGE NURSING HOME</t>
  </si>
  <si>
    <t>GENESEE REGION HOME CARE</t>
  </si>
  <si>
    <t>HCR</t>
  </si>
  <si>
    <t>LONG BEACH MEDICAL CENTER</t>
  </si>
  <si>
    <t>VISITNG NURSE ASSOCIATION OF LONG ISLAND</t>
  </si>
  <si>
    <t>WINTHROP UNIVERSITY HOSPITAL</t>
  </si>
  <si>
    <t>NORTH SHORE UNIVERSITY HOSPITAL</t>
  </si>
  <si>
    <t>SOUTH NASSAU COMMUNITIES HOSPITAL</t>
  </si>
  <si>
    <t>COLD SPRINGS CENTER FOR NURSING &amp; REHAB</t>
  </si>
  <si>
    <t>NIAGARA COUNTY HEALTH DEPARTMENT</t>
  </si>
  <si>
    <t>VISITING NURSE ASSOCIATION OF UTICA AND</t>
  </si>
  <si>
    <t>VNA OF CENTRAL NEW YORK, INC.</t>
  </si>
  <si>
    <t>FINGER LAKES VISITING NURSE SERVICE</t>
  </si>
  <si>
    <t>ORANGE COUNTY DEPARTMEN OF HEALTH</t>
  </si>
  <si>
    <t>ELANT AT GOSHEN</t>
  </si>
  <si>
    <t>MEDINA MEMORIAL HOSPITAL LTHHCP</t>
  </si>
  <si>
    <t>OSWEGO COUNTY HEALTH</t>
  </si>
  <si>
    <t>OTSEGO COUNTY PHNS</t>
  </si>
  <si>
    <t>HOME CARE OF COLUMBIA GREENE -</t>
  </si>
  <si>
    <t>NYACK HOSPITAL - LTHHCP</t>
  </si>
  <si>
    <t>GOOD SAMARITAN HOSPITAL OF SUF</t>
  </si>
  <si>
    <t>ST. LAWRENCE COUNTY PNHS</t>
  </si>
  <si>
    <t>SARATOGA COUNTY PHNS</t>
  </si>
  <si>
    <t>VNSA OF SCHENECTADY COUNTY</t>
  </si>
  <si>
    <t>STEUBEN COUNTY PHNS</t>
  </si>
  <si>
    <t>GOOD SAMARITAN HOSPITAL LTHHCP</t>
  </si>
  <si>
    <t>BROOKHAVEN MEMORIAL HOSPITAL -</t>
  </si>
  <si>
    <t>CONSOLATION NURSING HOME, INC.</t>
  </si>
  <si>
    <t>SUFFOLK COUNTY HEALTH DEPARTME</t>
  </si>
  <si>
    <t>ST. JOHNLAND NURSING CENTER, INC.</t>
  </si>
  <si>
    <t>GURWIN JEWISH GERIATRIC CENTER- LTHHCP</t>
  </si>
  <si>
    <t>LUTHERAN LONG TERM HOME HEALTH CARE</t>
  </si>
  <si>
    <t>SULLIVAN COUNTY PUBLIC HEALTH NURSING</t>
  </si>
  <si>
    <t>TIOGA COUNTY PUBLIC HEALTH NUR</t>
  </si>
  <si>
    <t>VNS OF ITHACA AND TOMPKINS CO.</t>
  </si>
  <si>
    <t>ULSTER COUNTY HEALTH DEPARTMENT</t>
  </si>
  <si>
    <t>LITSON CERTIFIED CARE, DBA WILLCARE</t>
  </si>
  <si>
    <t>HUDSON VALLEY NURSING CENTER</t>
  </si>
  <si>
    <t>WARREN COUNTY PHNS</t>
  </si>
  <si>
    <t>WASHINGTON COUNTY PHNS</t>
  </si>
  <si>
    <t>THE WARTBURG HOME</t>
  </si>
  <si>
    <t>UNITED HEBREW GERIATRIC CENTER</t>
  </si>
  <si>
    <t>BETHEL NURSING HOME</t>
  </si>
  <si>
    <t>DOMINICAN SISTERS FAMILY HEALTH SERVICE,</t>
  </si>
  <si>
    <t>ST JOSEPHS HOSPITAL NURSING HO</t>
  </si>
  <si>
    <t>ST. CABRINI NURSING HOME, INC.</t>
  </si>
  <si>
    <t>JEWISH HOME AND HOSPITAL/BRONX DIV</t>
  </si>
  <si>
    <t>SCHERVIER NURSING CARE CENTER</t>
  </si>
  <si>
    <t>KINGSBRIDGE HEIGHTS NURSING HO</t>
  </si>
  <si>
    <t>HEBREW HOSPITAL HOME, INC.</t>
  </si>
  <si>
    <t>BETH ABRAHAM HOSPITAL - LTHHCP</t>
  </si>
  <si>
    <t>MORNINGSIDE HOUSE NURSING HOME COMPANY,</t>
  </si>
  <si>
    <t>HEBREW HOME FOR THE AGED</t>
  </si>
  <si>
    <t>VILLAGE CENTER FOR CARE</t>
  </si>
  <si>
    <t>UNITED ODD FELLOW AND REBEKAH HOME</t>
  </si>
  <si>
    <t>PARK GARDENS REHABILITATION and NURSING CE</t>
  </si>
  <si>
    <t>DAUGHTERS OF JACOB NURSING HOME CO.</t>
  </si>
  <si>
    <t>VNA OF BROOKLYN</t>
  </si>
  <si>
    <t>CENTER FOR NURSING AND REHABILITATION</t>
  </si>
  <si>
    <t>EMPIRE STATE HOME CARE SERVICES-LTHHCP</t>
  </si>
  <si>
    <t>NEW YORK CONGREGATIONAL</t>
  </si>
  <si>
    <t>COBBLE HILL HEALTH CENTER</t>
  </si>
  <si>
    <t>LUTHERAN AUGUSTANA CENTER</t>
  </si>
  <si>
    <t>PERSONAL TOUCH HOME AIDES OF NEW YORK</t>
  </si>
  <si>
    <t>FOUR SEASONS NURSING AND REHAB</t>
  </si>
  <si>
    <t>MJG Nursing Home Company LTHHCP</t>
  </si>
  <si>
    <t>CNH LONG TERM HOME HEALTH PROGRAM</t>
  </si>
  <si>
    <t>Personal Touch of Manhattan</t>
  </si>
  <si>
    <t>JEWISH HOME HOSP F/T AGED</t>
  </si>
  <si>
    <t>ISABELLA HOME NURSING HOME</t>
  </si>
  <si>
    <t>HHC - HEALTH &amp; HOME CARE</t>
  </si>
  <si>
    <t>CABRINI CENTER FOR NURSING &amp; REHABILITAT</t>
  </si>
  <si>
    <t>VNS LTHHCP</t>
  </si>
  <si>
    <t>ELIZABETH SETON PEDIATRIC CENTER</t>
  </si>
  <si>
    <t>ST. MARY'S HOSPITAL FOR CHILDREN</t>
  </si>
  <si>
    <t>PARKER JEWISH INSTITUTE FOR HEALTH CARE</t>
  </si>
  <si>
    <t>HILLSIDE MANOR HRF</t>
  </si>
  <si>
    <t>FLUSHING MANOR NURSING HOME</t>
  </si>
  <si>
    <t>VNA HEALTH CARE SERVICES, INC.</t>
  </si>
  <si>
    <t>NURSING</t>
  </si>
  <si>
    <t>SPEECH</t>
  </si>
  <si>
    <t>HOME HEALTH</t>
  </si>
  <si>
    <t>AIDE</t>
  </si>
  <si>
    <t>PHYSICAL</t>
  </si>
  <si>
    <t>THERAPY</t>
  </si>
  <si>
    <t>OCCUPATIONAL</t>
  </si>
  <si>
    <t>HOMEMAKER</t>
  </si>
  <si>
    <t>HOUSEKEEPER</t>
  </si>
  <si>
    <t>PERSONAL</t>
  </si>
  <si>
    <t>CARE AIDE</t>
  </si>
  <si>
    <t>MEDICAL</t>
  </si>
  <si>
    <t>SOCIAL SERVICE</t>
  </si>
  <si>
    <t>NUTRITION</t>
  </si>
  <si>
    <t>RESPIRATORY</t>
  </si>
  <si>
    <t>AUDIOLOGY</t>
  </si>
  <si>
    <t>HOME MAINT.</t>
  </si>
  <si>
    <t>TASK CHORES</t>
  </si>
  <si>
    <t>PERS</t>
  </si>
  <si>
    <t>MONTHLY</t>
  </si>
  <si>
    <t>RESPITE</t>
  </si>
  <si>
    <t>RESPITE CARE</t>
  </si>
  <si>
    <t>SNF</t>
  </si>
  <si>
    <t>NURSING VISIT</t>
  </si>
  <si>
    <t>HHA</t>
  </si>
  <si>
    <t>PCA</t>
  </si>
  <si>
    <t>24 HOUR</t>
  </si>
  <si>
    <t>HOSPITAL</t>
  </si>
  <si>
    <t>MOVING ASSIST.</t>
  </si>
  <si>
    <t>HOURLY</t>
  </si>
  <si>
    <t>CONGREGATE</t>
  </si>
  <si>
    <t>MEALS</t>
  </si>
  <si>
    <t>HOME DELIVER.</t>
  </si>
  <si>
    <t>MOVING</t>
  </si>
  <si>
    <t>ASSIST. ROOMS</t>
  </si>
  <si>
    <t>SOCIAL</t>
  </si>
  <si>
    <t>DAY CARE</t>
  </si>
  <si>
    <t>WEEKEND</t>
  </si>
  <si>
    <t>2nd UNIT</t>
  </si>
  <si>
    <t>RN HOURLY</t>
  </si>
  <si>
    <t>LPN HOURLY</t>
  </si>
  <si>
    <t>HOME &amp; COMMUNITY</t>
  </si>
  <si>
    <t>SUPPORT SERVICES</t>
  </si>
  <si>
    <t>New York State Department of Health</t>
  </si>
  <si>
    <t>Bureau of Long Term Care Reimbursement</t>
  </si>
  <si>
    <t>LongTerm Home Health Care Program :  1/1/2013 Rates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</si>
</sst>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34.7109375" style="0" customWidth="1"/>
    <col min="4" max="6" width="12.00390625" style="0" customWidth="1"/>
    <col min="7" max="7" width="15.7109375" style="0" customWidth="1"/>
    <col min="8" max="10" width="14.140625" style="0" customWidth="1"/>
    <col min="11" max="11" width="12.8515625" style="0" customWidth="1"/>
    <col min="12" max="12" width="15.7109375" style="0" customWidth="1"/>
    <col min="13" max="13" width="12.7109375" style="0" customWidth="1"/>
    <col min="14" max="14" width="13.57421875" style="0" customWidth="1"/>
    <col min="15" max="15" width="13.421875" style="0" customWidth="1"/>
    <col min="16" max="16" width="14.8515625" style="0" customWidth="1"/>
    <col min="17" max="17" width="12.7109375" style="0" customWidth="1"/>
    <col min="18" max="18" width="13.421875" style="0" customWidth="1"/>
    <col min="19" max="22" width="14.8515625" style="0" customWidth="1"/>
    <col min="23" max="23" width="13.57421875" style="0" customWidth="1"/>
    <col min="24" max="25" width="13.8515625" style="0" customWidth="1"/>
    <col min="26" max="26" width="15.7109375" style="0" customWidth="1"/>
    <col min="27" max="27" width="13.8515625" style="0" customWidth="1"/>
    <col min="28" max="28" width="15.28125" style="0" customWidth="1"/>
    <col min="29" max="29" width="14.8515625" style="0" customWidth="1"/>
    <col min="30" max="30" width="13.00390625" style="0" customWidth="1"/>
    <col min="31" max="31" width="12.7109375" style="0" customWidth="1"/>
    <col min="32" max="32" width="12.00390625" style="0" customWidth="1"/>
    <col min="33" max="33" width="13.28125" style="0" customWidth="1"/>
    <col min="34" max="34" width="13.57421875" style="0" customWidth="1"/>
    <col min="35" max="35" width="19.7109375" style="0" customWidth="1"/>
  </cols>
  <sheetData>
    <row r="1" spans="2:11" ht="15">
      <c r="B1" s="4" t="s">
        <v>141</v>
      </c>
      <c r="C1" s="4"/>
      <c r="D1" s="4"/>
      <c r="E1" s="4"/>
      <c r="F1" s="4"/>
      <c r="G1" s="4"/>
      <c r="H1" s="4"/>
      <c r="I1" s="4"/>
      <c r="J1" s="4"/>
      <c r="K1" s="4"/>
    </row>
    <row r="2" spans="2:11" ht="15">
      <c r="B2" s="4" t="s">
        <v>142</v>
      </c>
      <c r="C2" s="4"/>
      <c r="D2" s="4"/>
      <c r="E2" s="4"/>
      <c r="F2" s="4"/>
      <c r="G2" s="4"/>
      <c r="H2" s="4"/>
      <c r="I2" s="4"/>
      <c r="J2" s="4"/>
      <c r="K2" s="4"/>
    </row>
    <row r="3" spans="2:11" ht="15">
      <c r="B3" s="4" t="s">
        <v>143</v>
      </c>
      <c r="C3" s="4"/>
      <c r="D3" s="4"/>
      <c r="E3" s="4"/>
      <c r="F3" s="4"/>
      <c r="G3" s="4"/>
      <c r="H3" s="4"/>
      <c r="I3" s="4"/>
      <c r="J3" s="4"/>
      <c r="K3" s="4"/>
    </row>
    <row r="4" spans="4:35" ht="15">
      <c r="D4" s="1"/>
      <c r="E4" s="1" t="s">
        <v>102</v>
      </c>
      <c r="F4" s="1" t="s">
        <v>99</v>
      </c>
      <c r="G4" s="1" t="s">
        <v>104</v>
      </c>
      <c r="H4" s="1" t="s">
        <v>100</v>
      </c>
      <c r="I4" s="1"/>
      <c r="J4" s="1"/>
      <c r="K4" s="2" t="s">
        <v>107</v>
      </c>
      <c r="L4" s="2" t="s">
        <v>109</v>
      </c>
      <c r="M4" s="1"/>
      <c r="N4" s="2" t="s">
        <v>112</v>
      </c>
      <c r="O4" s="1"/>
      <c r="P4" s="1" t="s">
        <v>114</v>
      </c>
      <c r="Q4" s="1" t="s">
        <v>116</v>
      </c>
      <c r="R4" s="1" t="s">
        <v>119</v>
      </c>
      <c r="S4" s="1" t="s">
        <v>119</v>
      </c>
      <c r="T4" s="1" t="s">
        <v>119</v>
      </c>
      <c r="U4" s="1" t="s">
        <v>119</v>
      </c>
      <c r="V4" s="1" t="s">
        <v>119</v>
      </c>
      <c r="W4" s="1" t="s">
        <v>119</v>
      </c>
      <c r="X4" s="1" t="s">
        <v>124</v>
      </c>
      <c r="Y4" s="1" t="s">
        <v>119</v>
      </c>
      <c r="Z4" s="1" t="s">
        <v>126</v>
      </c>
      <c r="AA4" s="1" t="s">
        <v>128</v>
      </c>
      <c r="AB4" s="1" t="s">
        <v>130</v>
      </c>
      <c r="AC4" s="1" t="s">
        <v>131</v>
      </c>
      <c r="AD4" s="1" t="s">
        <v>133</v>
      </c>
      <c r="AE4" s="1" t="s">
        <v>135</v>
      </c>
      <c r="AF4" s="1" t="s">
        <v>116</v>
      </c>
      <c r="AG4" s="1" t="s">
        <v>118</v>
      </c>
      <c r="AH4" s="1" t="s">
        <v>118</v>
      </c>
      <c r="AI4" s="1" t="s">
        <v>139</v>
      </c>
    </row>
    <row r="5" spans="3:35" ht="15">
      <c r="C5" t="str">
        <f>" "</f>
        <v> </v>
      </c>
      <c r="D5" s="1" t="s">
        <v>98</v>
      </c>
      <c r="E5" s="1" t="s">
        <v>103</v>
      </c>
      <c r="F5" s="1" t="s">
        <v>103</v>
      </c>
      <c r="G5" s="1" t="s">
        <v>103</v>
      </c>
      <c r="H5" s="1" t="s">
        <v>101</v>
      </c>
      <c r="I5" s="1" t="s">
        <v>105</v>
      </c>
      <c r="J5" s="1" t="s">
        <v>106</v>
      </c>
      <c r="K5" s="1" t="s">
        <v>108</v>
      </c>
      <c r="L5" s="1" t="s">
        <v>110</v>
      </c>
      <c r="M5" s="1" t="s">
        <v>111</v>
      </c>
      <c r="N5" s="1" t="s">
        <v>103</v>
      </c>
      <c r="O5" s="1" t="s">
        <v>113</v>
      </c>
      <c r="P5" s="1" t="s">
        <v>115</v>
      </c>
      <c r="Q5" s="1" t="s">
        <v>117</v>
      </c>
      <c r="R5" s="1" t="s">
        <v>120</v>
      </c>
      <c r="S5" s="1" t="s">
        <v>121</v>
      </c>
      <c r="T5" s="1" t="s">
        <v>122</v>
      </c>
      <c r="U5" s="1" t="s">
        <v>105</v>
      </c>
      <c r="V5" s="1" t="s">
        <v>106</v>
      </c>
      <c r="W5" s="1" t="s">
        <v>123</v>
      </c>
      <c r="X5" s="1" t="s">
        <v>119</v>
      </c>
      <c r="Y5" s="1" t="s">
        <v>125</v>
      </c>
      <c r="Z5" s="1" t="s">
        <v>127</v>
      </c>
      <c r="AA5" s="1" t="s">
        <v>129</v>
      </c>
      <c r="AB5" s="1" t="s">
        <v>129</v>
      </c>
      <c r="AC5" s="1" t="s">
        <v>132</v>
      </c>
      <c r="AD5" s="1" t="s">
        <v>134</v>
      </c>
      <c r="AE5" s="1" t="s">
        <v>129</v>
      </c>
      <c r="AF5" s="1" t="s">
        <v>136</v>
      </c>
      <c r="AG5" s="1" t="s">
        <v>137</v>
      </c>
      <c r="AH5" s="1" t="s">
        <v>138</v>
      </c>
      <c r="AI5" s="1" t="s">
        <v>140</v>
      </c>
    </row>
    <row r="6" spans="1:35" ht="15">
      <c r="A6" t="str">
        <f>"7000907"</f>
        <v>7000907</v>
      </c>
      <c r="B6" t="s">
        <v>69</v>
      </c>
      <c r="C6" t="str">
        <f aca="true" t="shared" si="0" ref="C6:C37">"13/01/01"</f>
        <v>13/01/01</v>
      </c>
      <c r="D6" s="3">
        <v>182.04</v>
      </c>
      <c r="E6" s="3">
        <v>125.18</v>
      </c>
      <c r="F6" s="3">
        <v>131.89</v>
      </c>
      <c r="G6" s="3">
        <v>116.79</v>
      </c>
      <c r="H6" s="3">
        <v>18.46</v>
      </c>
      <c r="I6" s="3">
        <v>14</v>
      </c>
      <c r="J6" s="3">
        <v>21.49</v>
      </c>
      <c r="K6" s="3">
        <v>18.72</v>
      </c>
      <c r="L6" s="3">
        <v>153.93</v>
      </c>
      <c r="M6" s="3">
        <v>131.67</v>
      </c>
      <c r="N6" s="3">
        <v>70.01</v>
      </c>
      <c r="O6" s="3">
        <v>70.01</v>
      </c>
      <c r="P6" s="3">
        <v>27.14</v>
      </c>
      <c r="Q6" s="3">
        <v>29.03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20.66</v>
      </c>
      <c r="AE6" s="3">
        <v>0</v>
      </c>
      <c r="AF6" s="3">
        <v>0</v>
      </c>
      <c r="AG6" s="3">
        <v>0</v>
      </c>
      <c r="AH6" s="3">
        <v>0</v>
      </c>
      <c r="AI6" s="3">
        <v>18.72</v>
      </c>
    </row>
    <row r="7" spans="1:35" ht="15">
      <c r="A7" t="str">
        <f>"5905900"</f>
        <v>5905900</v>
      </c>
      <c r="B7" t="s">
        <v>61</v>
      </c>
      <c r="C7" t="str">
        <f t="shared" si="0"/>
        <v>13/01/01</v>
      </c>
      <c r="D7" s="3">
        <v>130.22</v>
      </c>
      <c r="E7" s="3">
        <v>125.18</v>
      </c>
      <c r="F7" s="3">
        <v>80.77</v>
      </c>
      <c r="G7" s="3">
        <v>116.79</v>
      </c>
      <c r="H7" s="3">
        <v>22.31</v>
      </c>
      <c r="I7" s="3">
        <v>15.08</v>
      </c>
      <c r="J7" s="3">
        <v>15.08</v>
      </c>
      <c r="K7" s="3">
        <v>21.52</v>
      </c>
      <c r="L7" s="3">
        <v>153.93</v>
      </c>
      <c r="M7" s="3">
        <v>131.67</v>
      </c>
      <c r="N7" s="3">
        <v>66.55</v>
      </c>
      <c r="O7" s="3">
        <v>116.72</v>
      </c>
      <c r="P7" s="3">
        <v>0</v>
      </c>
      <c r="Q7" s="3">
        <v>23.57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80.22</v>
      </c>
      <c r="Z7" s="3">
        <v>0</v>
      </c>
      <c r="AA7" s="3">
        <v>0</v>
      </c>
      <c r="AB7" s="3">
        <v>5.95</v>
      </c>
      <c r="AC7" s="3">
        <v>0</v>
      </c>
      <c r="AD7" s="3">
        <v>20.66</v>
      </c>
      <c r="AE7" s="3">
        <v>0</v>
      </c>
      <c r="AF7" s="3">
        <v>0</v>
      </c>
      <c r="AG7" s="3">
        <v>0</v>
      </c>
      <c r="AH7" s="3">
        <v>0</v>
      </c>
      <c r="AI7" s="3">
        <v>21.52</v>
      </c>
    </row>
    <row r="8" spans="1:35" ht="15">
      <c r="A8" t="str">
        <f>"5123900"</f>
        <v>5123900</v>
      </c>
      <c r="B8" t="s">
        <v>45</v>
      </c>
      <c r="C8" t="str">
        <f t="shared" si="0"/>
        <v>13/01/01</v>
      </c>
      <c r="D8" s="3">
        <v>147.97</v>
      </c>
      <c r="E8" s="3">
        <v>74.51</v>
      </c>
      <c r="F8" s="3">
        <v>75.69</v>
      </c>
      <c r="G8" s="3">
        <v>75.85</v>
      </c>
      <c r="H8" s="3">
        <v>20.22</v>
      </c>
      <c r="I8" s="3">
        <v>11.42</v>
      </c>
      <c r="J8" s="3">
        <v>11.42</v>
      </c>
      <c r="K8" s="3">
        <v>19.51</v>
      </c>
      <c r="L8" s="3">
        <v>139.58</v>
      </c>
      <c r="M8" s="3">
        <v>59.24</v>
      </c>
      <c r="N8" s="3">
        <v>59.24</v>
      </c>
      <c r="O8" s="3">
        <v>59.24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20.66</v>
      </c>
      <c r="AE8" s="3">
        <v>0</v>
      </c>
      <c r="AF8" s="3">
        <v>0</v>
      </c>
      <c r="AG8" s="3">
        <v>0</v>
      </c>
      <c r="AH8" s="3">
        <v>0</v>
      </c>
      <c r="AI8" s="3">
        <v>19.51</v>
      </c>
    </row>
    <row r="9" spans="1:35" ht="15">
      <c r="A9" t="str">
        <f>"7002910"</f>
        <v>7002910</v>
      </c>
      <c r="B9" t="s">
        <v>90</v>
      </c>
      <c r="C9" t="str">
        <f t="shared" si="0"/>
        <v>13/01/01</v>
      </c>
      <c r="D9" s="3">
        <v>172.63</v>
      </c>
      <c r="E9" s="3">
        <v>102.92</v>
      </c>
      <c r="F9" s="3">
        <v>109.35</v>
      </c>
      <c r="G9" s="3">
        <v>107.62</v>
      </c>
      <c r="H9" s="3">
        <v>20.98</v>
      </c>
      <c r="I9" s="3">
        <v>14.42</v>
      </c>
      <c r="J9" s="3">
        <v>14.42</v>
      </c>
      <c r="K9" s="3">
        <v>20.41</v>
      </c>
      <c r="L9" s="3">
        <v>96.34</v>
      </c>
      <c r="M9" s="3">
        <v>109.28</v>
      </c>
      <c r="N9" s="3">
        <v>80.77</v>
      </c>
      <c r="O9" s="3">
        <v>80.77</v>
      </c>
      <c r="P9" s="3">
        <v>0</v>
      </c>
      <c r="Q9" s="3">
        <v>31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20.41</v>
      </c>
    </row>
    <row r="10" spans="1:35" ht="15">
      <c r="A10" t="str">
        <f>"0401901"</f>
        <v>0401901</v>
      </c>
      <c r="B10" t="s">
        <v>3</v>
      </c>
      <c r="C10" t="str">
        <f t="shared" si="0"/>
        <v>13/01/01</v>
      </c>
      <c r="D10" s="3">
        <v>103.1</v>
      </c>
      <c r="E10" s="3">
        <v>91.95</v>
      </c>
      <c r="F10" s="3">
        <v>90.84</v>
      </c>
      <c r="G10" s="3">
        <v>88.54</v>
      </c>
      <c r="H10" s="3">
        <v>31.5</v>
      </c>
      <c r="I10" s="3">
        <v>21.52</v>
      </c>
      <c r="J10" s="3">
        <v>21.52</v>
      </c>
      <c r="K10" s="3">
        <v>32.75</v>
      </c>
      <c r="L10" s="3">
        <v>116.1</v>
      </c>
      <c r="M10" s="3">
        <v>88.19</v>
      </c>
      <c r="N10" s="3">
        <v>75.39</v>
      </c>
      <c r="O10" s="3">
        <v>73.24</v>
      </c>
      <c r="P10" s="3">
        <v>0</v>
      </c>
      <c r="Q10" s="3">
        <v>23.96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6.25</v>
      </c>
      <c r="AC10" s="3">
        <v>0</v>
      </c>
      <c r="AD10" s="3">
        <v>19.08</v>
      </c>
      <c r="AE10" s="3">
        <v>0</v>
      </c>
      <c r="AF10" s="3">
        <v>0</v>
      </c>
      <c r="AG10" s="3">
        <v>0</v>
      </c>
      <c r="AH10" s="3">
        <v>0</v>
      </c>
      <c r="AI10" s="3">
        <v>32.75</v>
      </c>
    </row>
    <row r="11" spans="1:35" ht="15">
      <c r="A11" t="str">
        <f>"7001904"</f>
        <v>7001904</v>
      </c>
      <c r="B11" t="s">
        <v>77</v>
      </c>
      <c r="C11" t="str">
        <f t="shared" si="0"/>
        <v>13/01/01</v>
      </c>
      <c r="D11" s="3">
        <v>131.41</v>
      </c>
      <c r="E11" s="3">
        <v>86.9</v>
      </c>
      <c r="F11" s="3">
        <v>71.62</v>
      </c>
      <c r="G11" s="3">
        <v>94.18</v>
      </c>
      <c r="H11" s="3">
        <v>16.89</v>
      </c>
      <c r="I11" s="3">
        <v>12.17</v>
      </c>
      <c r="J11" s="3">
        <v>11.09</v>
      </c>
      <c r="K11" s="3">
        <v>17.4</v>
      </c>
      <c r="L11" s="3">
        <v>114.3</v>
      </c>
      <c r="M11" s="3">
        <v>86.82</v>
      </c>
      <c r="N11" s="3">
        <v>87.77</v>
      </c>
      <c r="O11" s="3">
        <v>75.39</v>
      </c>
      <c r="P11" s="3">
        <v>0</v>
      </c>
      <c r="Q11" s="3">
        <v>31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17.4</v>
      </c>
    </row>
    <row r="12" spans="1:35" ht="15">
      <c r="A12" t="str">
        <f>"0701901"</f>
        <v>0701901</v>
      </c>
      <c r="B12" t="s">
        <v>5</v>
      </c>
      <c r="C12" t="str">
        <f t="shared" si="0"/>
        <v>13/01/01</v>
      </c>
      <c r="D12" s="3">
        <v>132.68</v>
      </c>
      <c r="E12" s="3">
        <v>97.84</v>
      </c>
      <c r="F12" s="3">
        <v>105.98</v>
      </c>
      <c r="G12" s="3">
        <v>91.96</v>
      </c>
      <c r="H12" s="3">
        <v>25.22</v>
      </c>
      <c r="I12" s="3">
        <v>19.45</v>
      </c>
      <c r="J12" s="3">
        <v>19.45</v>
      </c>
      <c r="K12" s="3">
        <v>30.79</v>
      </c>
      <c r="L12" s="3">
        <v>89</v>
      </c>
      <c r="M12" s="3">
        <v>89</v>
      </c>
      <c r="N12" s="3">
        <v>89</v>
      </c>
      <c r="O12" s="3">
        <v>1.05</v>
      </c>
      <c r="P12" s="3">
        <v>0</v>
      </c>
      <c r="Q12" s="3">
        <v>24.3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3.83</v>
      </c>
      <c r="AC12" s="3">
        <v>0</v>
      </c>
      <c r="AD12" s="3">
        <v>20.66</v>
      </c>
      <c r="AE12" s="3">
        <v>0</v>
      </c>
      <c r="AF12" s="3">
        <v>0</v>
      </c>
      <c r="AG12" s="3">
        <v>0</v>
      </c>
      <c r="AH12" s="3">
        <v>0</v>
      </c>
      <c r="AI12" s="3">
        <v>30.79</v>
      </c>
    </row>
    <row r="13" spans="1:35" ht="15">
      <c r="A13" t="str">
        <f>"0901901"</f>
        <v>0901901</v>
      </c>
      <c r="B13" t="s">
        <v>6</v>
      </c>
      <c r="C13" t="str">
        <f t="shared" si="0"/>
        <v>13/01/01</v>
      </c>
      <c r="D13" s="3">
        <v>135.29</v>
      </c>
      <c r="E13" s="3">
        <v>99.77</v>
      </c>
      <c r="F13" s="3">
        <v>108.07</v>
      </c>
      <c r="G13" s="3">
        <v>93.76</v>
      </c>
      <c r="H13" s="3">
        <v>34.09</v>
      </c>
      <c r="I13" s="3">
        <v>36.91</v>
      </c>
      <c r="J13" s="3">
        <v>27.36</v>
      </c>
      <c r="K13" s="3">
        <v>31.39</v>
      </c>
      <c r="L13" s="3">
        <v>111.3</v>
      </c>
      <c r="M13" s="3">
        <v>132.19</v>
      </c>
      <c r="N13" s="3">
        <v>90.43</v>
      </c>
      <c r="O13" s="3">
        <v>44.16</v>
      </c>
      <c r="P13" s="3">
        <v>0</v>
      </c>
      <c r="Q13" s="3">
        <v>31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14.25</v>
      </c>
      <c r="X13" s="3">
        <v>0</v>
      </c>
      <c r="Y13" s="3">
        <v>0</v>
      </c>
      <c r="Z13" s="3">
        <v>0</v>
      </c>
      <c r="AA13" s="3">
        <v>0</v>
      </c>
      <c r="AB13" s="3">
        <v>4.69</v>
      </c>
      <c r="AC13" s="3">
        <v>0</v>
      </c>
      <c r="AD13" s="3">
        <v>20.5</v>
      </c>
      <c r="AE13" s="3">
        <v>0</v>
      </c>
      <c r="AF13" s="3">
        <v>0</v>
      </c>
      <c r="AG13" s="3">
        <v>0</v>
      </c>
      <c r="AH13" s="3">
        <v>0</v>
      </c>
      <c r="AI13" s="3">
        <v>31.39</v>
      </c>
    </row>
    <row r="14" spans="1:35" ht="15">
      <c r="A14" t="str">
        <f>"7001918"</f>
        <v>7001918</v>
      </c>
      <c r="B14" t="s">
        <v>85</v>
      </c>
      <c r="C14" t="str">
        <f t="shared" si="0"/>
        <v>13/01/01</v>
      </c>
      <c r="D14" s="3">
        <v>92.98</v>
      </c>
      <c r="E14" s="3">
        <v>86.26</v>
      </c>
      <c r="F14" s="3">
        <v>70.01</v>
      </c>
      <c r="G14" s="3">
        <v>102.37</v>
      </c>
      <c r="H14" s="3">
        <v>14</v>
      </c>
      <c r="I14" s="3">
        <v>14</v>
      </c>
      <c r="J14" s="3">
        <v>14</v>
      </c>
      <c r="K14" s="3">
        <v>18.86</v>
      </c>
      <c r="L14" s="3">
        <v>88.59</v>
      </c>
      <c r="M14" s="3">
        <v>80.92</v>
      </c>
      <c r="N14" s="3">
        <v>70.01</v>
      </c>
      <c r="O14" s="3">
        <v>70.01</v>
      </c>
      <c r="P14" s="3">
        <v>0</v>
      </c>
      <c r="Q14" s="3">
        <v>29.74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18.86</v>
      </c>
    </row>
    <row r="15" spans="1:35" ht="15">
      <c r="A15" t="str">
        <f>"7001913"</f>
        <v>7001913</v>
      </c>
      <c r="B15" t="s">
        <v>80</v>
      </c>
      <c r="C15" t="str">
        <f t="shared" si="0"/>
        <v>13/01/01</v>
      </c>
      <c r="D15" s="3">
        <v>113.99</v>
      </c>
      <c r="E15" s="3">
        <v>73.73</v>
      </c>
      <c r="F15" s="3">
        <v>75.39</v>
      </c>
      <c r="G15" s="3">
        <v>75.39</v>
      </c>
      <c r="H15" s="3">
        <v>20.09</v>
      </c>
      <c r="I15" s="3">
        <v>13.2</v>
      </c>
      <c r="J15" s="3">
        <v>13.2</v>
      </c>
      <c r="K15" s="3">
        <v>17.92</v>
      </c>
      <c r="L15" s="3">
        <v>95.19</v>
      </c>
      <c r="M15" s="3">
        <v>101.62</v>
      </c>
      <c r="N15" s="3">
        <v>64.62</v>
      </c>
      <c r="O15" s="3">
        <v>102.31</v>
      </c>
      <c r="P15" s="3">
        <v>0</v>
      </c>
      <c r="Q15" s="3">
        <v>30.32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17.92</v>
      </c>
    </row>
    <row r="16" spans="1:35" ht="15">
      <c r="A16" t="str">
        <f>"2952902"</f>
        <v>2952902</v>
      </c>
      <c r="B16" t="s">
        <v>27</v>
      </c>
      <c r="C16" t="str">
        <f t="shared" si="0"/>
        <v>13/01/01</v>
      </c>
      <c r="D16" s="3">
        <v>162.11</v>
      </c>
      <c r="E16" s="3">
        <v>108.32</v>
      </c>
      <c r="F16" s="3">
        <v>117.45</v>
      </c>
      <c r="G16" s="3">
        <v>105.44</v>
      </c>
      <c r="H16" s="3">
        <v>18.9</v>
      </c>
      <c r="I16" s="3">
        <v>14.54</v>
      </c>
      <c r="J16" s="3">
        <v>14.54</v>
      </c>
      <c r="K16" s="3">
        <v>19.32</v>
      </c>
      <c r="L16" s="3">
        <v>108.17</v>
      </c>
      <c r="M16" s="3">
        <v>109.51</v>
      </c>
      <c r="N16" s="3">
        <v>70.01</v>
      </c>
      <c r="O16" s="3">
        <v>80.77</v>
      </c>
      <c r="P16" s="3">
        <v>0</v>
      </c>
      <c r="Q16" s="3">
        <v>31.58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5.33</v>
      </c>
      <c r="AB16" s="3">
        <v>0</v>
      </c>
      <c r="AC16" s="3">
        <v>0</v>
      </c>
      <c r="AD16" s="3">
        <v>20.66</v>
      </c>
      <c r="AE16" s="3">
        <v>0</v>
      </c>
      <c r="AF16" s="3">
        <v>0</v>
      </c>
      <c r="AG16" s="3">
        <v>0</v>
      </c>
      <c r="AH16" s="3">
        <v>0</v>
      </c>
      <c r="AI16" s="3">
        <v>19.32</v>
      </c>
    </row>
    <row r="17" spans="1:35" ht="15">
      <c r="A17" t="str">
        <f>"1758901"</f>
        <v>1758901</v>
      </c>
      <c r="B17" t="s">
        <v>14</v>
      </c>
      <c r="C17" t="str">
        <f t="shared" si="0"/>
        <v>13/01/01</v>
      </c>
      <c r="D17" s="3">
        <v>112.99</v>
      </c>
      <c r="E17" s="3">
        <v>104.2</v>
      </c>
      <c r="F17" s="3">
        <v>113.85</v>
      </c>
      <c r="G17" s="3">
        <v>98.78</v>
      </c>
      <c r="H17" s="3">
        <v>35.91</v>
      </c>
      <c r="I17" s="3">
        <v>17.87</v>
      </c>
      <c r="J17" s="3">
        <v>28.74</v>
      </c>
      <c r="K17" s="3">
        <v>33.07</v>
      </c>
      <c r="L17" s="3">
        <v>93.39</v>
      </c>
      <c r="M17" s="3">
        <v>81.48</v>
      </c>
      <c r="N17" s="3">
        <v>64.37</v>
      </c>
      <c r="O17" s="3">
        <v>64.62</v>
      </c>
      <c r="P17" s="3">
        <v>0</v>
      </c>
      <c r="Q17" s="3">
        <v>30.57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14.02</v>
      </c>
      <c r="X17" s="3">
        <v>0</v>
      </c>
      <c r="Y17" s="3">
        <v>0</v>
      </c>
      <c r="Z17" s="3">
        <v>0</v>
      </c>
      <c r="AA17" s="3">
        <v>4.7</v>
      </c>
      <c r="AB17" s="3">
        <v>6.12</v>
      </c>
      <c r="AC17" s="3">
        <v>0</v>
      </c>
      <c r="AD17" s="3">
        <v>17.89</v>
      </c>
      <c r="AE17" s="3">
        <v>5.6</v>
      </c>
      <c r="AF17" s="3">
        <v>0</v>
      </c>
      <c r="AG17" s="3">
        <v>0</v>
      </c>
      <c r="AH17" s="3">
        <v>0</v>
      </c>
      <c r="AI17" s="3">
        <v>33.07</v>
      </c>
    </row>
    <row r="18" spans="1:35" ht="15">
      <c r="A18" t="str">
        <f>"5154901"</f>
        <v>5154901</v>
      </c>
      <c r="B18" t="s">
        <v>46</v>
      </c>
      <c r="C18" t="str">
        <f t="shared" si="0"/>
        <v>13/01/01</v>
      </c>
      <c r="D18" s="3">
        <v>169.06</v>
      </c>
      <c r="E18" s="3">
        <v>107.63</v>
      </c>
      <c r="F18" s="3">
        <v>23.04</v>
      </c>
      <c r="G18" s="3">
        <v>112.51</v>
      </c>
      <c r="H18" s="3">
        <v>21.5</v>
      </c>
      <c r="I18" s="3">
        <v>21.87</v>
      </c>
      <c r="J18" s="3">
        <v>14.54</v>
      </c>
      <c r="K18" s="3">
        <v>19.16</v>
      </c>
      <c r="L18" s="3">
        <v>109.95</v>
      </c>
      <c r="M18" s="3">
        <v>126.84</v>
      </c>
      <c r="N18" s="3">
        <v>14.54</v>
      </c>
      <c r="O18" s="3">
        <v>14.54</v>
      </c>
      <c r="P18" s="3">
        <v>0</v>
      </c>
      <c r="Q18" s="3">
        <v>30.48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5.32</v>
      </c>
      <c r="AB18" s="3">
        <v>0</v>
      </c>
      <c r="AC18" s="3">
        <v>0</v>
      </c>
      <c r="AD18" s="3">
        <v>11</v>
      </c>
      <c r="AE18" s="3">
        <v>0</v>
      </c>
      <c r="AF18" s="3">
        <v>0</v>
      </c>
      <c r="AG18" s="3">
        <v>0</v>
      </c>
      <c r="AH18" s="3">
        <v>0</v>
      </c>
      <c r="AI18" s="3">
        <v>19.16</v>
      </c>
    </row>
    <row r="19" spans="1:35" ht="15">
      <c r="A19" t="str">
        <f>"1101901"</f>
        <v>1101901</v>
      </c>
      <c r="B19" t="s">
        <v>7</v>
      </c>
      <c r="C19" t="str">
        <f t="shared" si="0"/>
        <v>13/01/01</v>
      </c>
      <c r="D19" s="3">
        <v>121.05</v>
      </c>
      <c r="E19" s="3">
        <v>79.42</v>
      </c>
      <c r="F19" s="3">
        <v>64.85</v>
      </c>
      <c r="G19" s="3">
        <v>64.15</v>
      </c>
      <c r="H19" s="3">
        <v>35.42</v>
      </c>
      <c r="I19" s="3">
        <v>24.65</v>
      </c>
      <c r="J19" s="3">
        <v>28.43</v>
      </c>
      <c r="K19" s="3">
        <v>32.61</v>
      </c>
      <c r="L19" s="3">
        <v>107.55</v>
      </c>
      <c r="M19" s="3">
        <v>58.88</v>
      </c>
      <c r="N19" s="3">
        <v>103.1</v>
      </c>
      <c r="O19" s="3">
        <v>48.47</v>
      </c>
      <c r="P19" s="3">
        <v>0</v>
      </c>
      <c r="Q19" s="3">
        <v>20.97</v>
      </c>
      <c r="R19" s="3">
        <v>50.76</v>
      </c>
      <c r="S19" s="3">
        <v>0</v>
      </c>
      <c r="T19" s="3">
        <v>0</v>
      </c>
      <c r="U19" s="3">
        <v>0</v>
      </c>
      <c r="V19" s="3">
        <v>0</v>
      </c>
      <c r="W19" s="3">
        <v>14.25</v>
      </c>
      <c r="X19" s="3">
        <v>0</v>
      </c>
      <c r="Y19" s="3">
        <v>0</v>
      </c>
      <c r="Z19" s="3">
        <v>0</v>
      </c>
      <c r="AA19" s="3">
        <v>0</v>
      </c>
      <c r="AB19" s="3">
        <v>6.52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32.61</v>
      </c>
    </row>
    <row r="20" spans="1:35" ht="15">
      <c r="A20" t="str">
        <f>"7000916"</f>
        <v>7000916</v>
      </c>
      <c r="B20" t="s">
        <v>75</v>
      </c>
      <c r="C20" t="str">
        <f t="shared" si="0"/>
        <v>13/01/01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</row>
    <row r="21" spans="1:35" ht="15">
      <c r="A21" t="str">
        <f>"5905901"</f>
        <v>5905901</v>
      </c>
      <c r="B21" t="s">
        <v>62</v>
      </c>
      <c r="C21" t="str">
        <f t="shared" si="0"/>
        <v>13/01/01</v>
      </c>
      <c r="D21" s="3">
        <v>162.16</v>
      </c>
      <c r="E21" s="3">
        <v>106.57</v>
      </c>
      <c r="F21" s="3">
        <v>131.89</v>
      </c>
      <c r="G21" s="3">
        <v>107.46</v>
      </c>
      <c r="H21" s="3">
        <v>22.31</v>
      </c>
      <c r="I21" s="3">
        <v>1.08</v>
      </c>
      <c r="J21" s="3">
        <v>1.08</v>
      </c>
      <c r="K21" s="3">
        <v>21.52</v>
      </c>
      <c r="L21" s="3">
        <v>133.52</v>
      </c>
      <c r="M21" s="3">
        <v>131.67</v>
      </c>
      <c r="N21" s="3">
        <v>1.08</v>
      </c>
      <c r="O21" s="3">
        <v>1.08</v>
      </c>
      <c r="P21" s="3">
        <v>0</v>
      </c>
      <c r="Q21" s="3">
        <v>29.16</v>
      </c>
      <c r="R21" s="3">
        <v>97.7</v>
      </c>
      <c r="S21" s="3">
        <v>0</v>
      </c>
      <c r="T21" s="3">
        <v>0</v>
      </c>
      <c r="U21" s="3">
        <v>0</v>
      </c>
      <c r="V21" s="3">
        <v>0</v>
      </c>
      <c r="W21" s="3">
        <v>14.25</v>
      </c>
      <c r="X21" s="3">
        <v>0</v>
      </c>
      <c r="Y21" s="3">
        <v>0</v>
      </c>
      <c r="Z21" s="3">
        <v>0</v>
      </c>
      <c r="AA21" s="3">
        <v>5.5</v>
      </c>
      <c r="AB21" s="3">
        <v>6.52</v>
      </c>
      <c r="AC21" s="3">
        <v>0</v>
      </c>
      <c r="AD21" s="3">
        <v>18.11</v>
      </c>
      <c r="AE21" s="3">
        <v>0</v>
      </c>
      <c r="AF21" s="3">
        <v>18.31</v>
      </c>
      <c r="AG21" s="3">
        <v>0</v>
      </c>
      <c r="AH21" s="3">
        <v>0</v>
      </c>
      <c r="AI21" s="3">
        <v>21.52</v>
      </c>
    </row>
    <row r="22" spans="1:35" ht="15">
      <c r="A22" t="str">
        <f>"1355303"</f>
        <v>1355303</v>
      </c>
      <c r="B22" t="s">
        <v>8</v>
      </c>
      <c r="C22" t="str">
        <f t="shared" si="0"/>
        <v>13/01/01</v>
      </c>
      <c r="D22" s="3">
        <v>121.46</v>
      </c>
      <c r="E22" s="3">
        <v>89.55</v>
      </c>
      <c r="F22" s="3">
        <v>125.38</v>
      </c>
      <c r="G22" s="3">
        <v>73.75</v>
      </c>
      <c r="H22" s="3">
        <v>22.26</v>
      </c>
      <c r="I22" s="3">
        <v>13.57</v>
      </c>
      <c r="J22" s="3">
        <v>1.08</v>
      </c>
      <c r="K22" s="3">
        <v>21.47</v>
      </c>
      <c r="L22" s="3">
        <v>153.58</v>
      </c>
      <c r="M22" s="3">
        <v>68.78</v>
      </c>
      <c r="N22" s="3">
        <v>80.77</v>
      </c>
      <c r="O22" s="3">
        <v>96.93</v>
      </c>
      <c r="P22" s="3">
        <v>0</v>
      </c>
      <c r="Q22" s="3">
        <v>30.37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6.52</v>
      </c>
      <c r="AC22" s="3">
        <v>0</v>
      </c>
      <c r="AD22" s="3">
        <v>20.66</v>
      </c>
      <c r="AE22" s="3">
        <v>0</v>
      </c>
      <c r="AF22" s="3">
        <v>0</v>
      </c>
      <c r="AG22" s="3">
        <v>0</v>
      </c>
      <c r="AH22" s="3">
        <v>0</v>
      </c>
      <c r="AI22" s="3">
        <v>21.47</v>
      </c>
    </row>
    <row r="23" spans="1:35" ht="15">
      <c r="A23" t="str">
        <f>"3523902"</f>
        <v>3523902</v>
      </c>
      <c r="B23" t="s">
        <v>33</v>
      </c>
      <c r="C23" t="str">
        <f t="shared" si="0"/>
        <v>13/01/01</v>
      </c>
      <c r="D23" s="3">
        <v>76.6</v>
      </c>
      <c r="E23" s="3">
        <v>101.9</v>
      </c>
      <c r="F23" s="3">
        <v>51.3</v>
      </c>
      <c r="G23" s="3">
        <v>41.57</v>
      </c>
      <c r="H23" s="3">
        <v>23.34</v>
      </c>
      <c r="I23" s="3">
        <v>27.22</v>
      </c>
      <c r="J23" s="3">
        <v>27.22</v>
      </c>
      <c r="K23" s="3">
        <v>16.54</v>
      </c>
      <c r="L23" s="3">
        <v>121.45</v>
      </c>
      <c r="M23" s="3">
        <v>105.75</v>
      </c>
      <c r="N23" s="3">
        <v>78.52</v>
      </c>
      <c r="O23" s="3">
        <v>20.94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16.54</v>
      </c>
    </row>
    <row r="24" spans="1:35" ht="15">
      <c r="A24" t="str">
        <f>"7002912"</f>
        <v>7002912</v>
      </c>
      <c r="B24" t="s">
        <v>92</v>
      </c>
      <c r="C24" t="str">
        <f t="shared" si="0"/>
        <v>13/01/01</v>
      </c>
      <c r="D24" s="3">
        <v>164.94</v>
      </c>
      <c r="E24" s="3">
        <v>109.72</v>
      </c>
      <c r="F24" s="3">
        <v>119.51</v>
      </c>
      <c r="G24" s="3">
        <v>105.83</v>
      </c>
      <c r="H24" s="3">
        <v>20.21</v>
      </c>
      <c r="I24" s="3">
        <v>14.54</v>
      </c>
      <c r="J24" s="3">
        <v>14.54</v>
      </c>
      <c r="K24" s="3">
        <v>19.49</v>
      </c>
      <c r="L24" s="3">
        <v>139.47</v>
      </c>
      <c r="M24" s="3">
        <v>88.63</v>
      </c>
      <c r="N24" s="3">
        <v>98.43</v>
      </c>
      <c r="O24" s="3">
        <v>86.16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19.49</v>
      </c>
    </row>
    <row r="25" spans="1:35" ht="15">
      <c r="A25" t="str">
        <f>"7001909"</f>
        <v>7001909</v>
      </c>
      <c r="B25" t="s">
        <v>78</v>
      </c>
      <c r="C25" t="str">
        <f t="shared" si="0"/>
        <v>13/01/01</v>
      </c>
      <c r="D25" s="3">
        <v>72.06</v>
      </c>
      <c r="E25" s="3">
        <v>107.99</v>
      </c>
      <c r="F25" s="3">
        <v>108.27</v>
      </c>
      <c r="G25" s="3">
        <v>100.78</v>
      </c>
      <c r="H25" s="3">
        <v>19.26</v>
      </c>
      <c r="I25" s="3">
        <v>14.54</v>
      </c>
      <c r="J25" s="3">
        <v>14.54</v>
      </c>
      <c r="K25" s="3">
        <v>18.57</v>
      </c>
      <c r="L25" s="3">
        <v>106.72</v>
      </c>
      <c r="M25" s="3">
        <v>47.15</v>
      </c>
      <c r="N25" s="3">
        <v>64.62</v>
      </c>
      <c r="O25" s="3">
        <v>64.62</v>
      </c>
      <c r="P25" s="3">
        <v>0</v>
      </c>
      <c r="Q25" s="3">
        <v>30.61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18.57</v>
      </c>
    </row>
    <row r="26" spans="1:35" ht="15">
      <c r="A26" t="str">
        <f>"3402901"</f>
        <v>3402901</v>
      </c>
      <c r="B26" t="s">
        <v>31</v>
      </c>
      <c r="C26" t="str">
        <f t="shared" si="0"/>
        <v>13/01/01</v>
      </c>
      <c r="D26" s="3">
        <v>120.13</v>
      </c>
      <c r="E26" s="3">
        <v>89.09</v>
      </c>
      <c r="F26" s="3">
        <v>114.48</v>
      </c>
      <c r="G26" s="3">
        <v>106.91</v>
      </c>
      <c r="H26" s="3">
        <v>35.51</v>
      </c>
      <c r="I26" s="3">
        <v>18.89</v>
      </c>
      <c r="J26" s="3">
        <v>18.87</v>
      </c>
      <c r="K26" s="3">
        <v>35.8</v>
      </c>
      <c r="L26" s="3">
        <v>34.75</v>
      </c>
      <c r="M26" s="3">
        <v>110.12</v>
      </c>
      <c r="N26" s="3">
        <v>103.1</v>
      </c>
      <c r="O26" s="3">
        <v>69.6</v>
      </c>
      <c r="P26" s="3">
        <v>0</v>
      </c>
      <c r="Q26" s="3">
        <v>34.93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2.5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35.8</v>
      </c>
    </row>
    <row r="27" spans="1:35" ht="15">
      <c r="A27" t="str">
        <f>"7003909"</f>
        <v>7003909</v>
      </c>
      <c r="B27" t="s">
        <v>96</v>
      </c>
      <c r="C27" t="str">
        <f t="shared" si="0"/>
        <v>13/01/01</v>
      </c>
      <c r="D27" s="3">
        <v>105.48</v>
      </c>
      <c r="E27" s="3">
        <v>79.36</v>
      </c>
      <c r="F27" s="3">
        <v>107.85</v>
      </c>
      <c r="G27" s="3">
        <v>77.89</v>
      </c>
      <c r="H27" s="3">
        <v>16.26</v>
      </c>
      <c r="I27" s="3">
        <v>11.85</v>
      </c>
      <c r="J27" s="3">
        <v>11.85</v>
      </c>
      <c r="K27" s="3">
        <v>17.42</v>
      </c>
      <c r="L27" s="3">
        <v>78.04</v>
      </c>
      <c r="M27" s="3">
        <v>77.88</v>
      </c>
      <c r="N27" s="3">
        <v>63.54</v>
      </c>
      <c r="O27" s="3">
        <v>102.31</v>
      </c>
      <c r="P27" s="3">
        <v>0</v>
      </c>
      <c r="Q27" s="3">
        <v>31.8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3.18</v>
      </c>
      <c r="AG27" s="3">
        <v>0</v>
      </c>
      <c r="AH27" s="3">
        <v>0</v>
      </c>
      <c r="AI27" s="3">
        <v>17.42</v>
      </c>
    </row>
    <row r="28" spans="1:35" ht="15">
      <c r="A28" t="str">
        <f>"7001916"</f>
        <v>7001916</v>
      </c>
      <c r="B28" t="s">
        <v>83</v>
      </c>
      <c r="C28" t="str">
        <f t="shared" si="0"/>
        <v>13/01/01</v>
      </c>
      <c r="D28" s="3">
        <v>162.27</v>
      </c>
      <c r="E28" s="3">
        <v>119.45</v>
      </c>
      <c r="F28" s="3">
        <v>80.77</v>
      </c>
      <c r="G28" s="3">
        <v>80.77</v>
      </c>
      <c r="H28" s="3">
        <v>18.96</v>
      </c>
      <c r="I28" s="3">
        <v>13.73</v>
      </c>
      <c r="J28" s="3">
        <v>22.42</v>
      </c>
      <c r="K28" s="3">
        <v>20.1</v>
      </c>
      <c r="L28" s="3">
        <v>128.64</v>
      </c>
      <c r="M28" s="3">
        <v>91.55</v>
      </c>
      <c r="N28" s="3">
        <v>80.77</v>
      </c>
      <c r="O28" s="3">
        <v>91.55</v>
      </c>
      <c r="P28" s="3">
        <v>0</v>
      </c>
      <c r="Q28" s="3">
        <v>31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20.1</v>
      </c>
    </row>
    <row r="29" spans="1:35" ht="15">
      <c r="A29" t="str">
        <f>"1624901"</f>
        <v>1624901</v>
      </c>
      <c r="B29" t="s">
        <v>13</v>
      </c>
      <c r="C29" t="str">
        <f t="shared" si="0"/>
        <v>13/01/01</v>
      </c>
      <c r="D29" s="3">
        <v>146.05</v>
      </c>
      <c r="E29" s="3">
        <v>91.36</v>
      </c>
      <c r="F29" s="3">
        <v>91.45</v>
      </c>
      <c r="G29" s="3">
        <v>89.34</v>
      </c>
      <c r="H29" s="3">
        <v>36.81</v>
      </c>
      <c r="I29" s="3">
        <v>22.02</v>
      </c>
      <c r="J29" s="3">
        <v>22.02</v>
      </c>
      <c r="K29" s="3">
        <v>33.89</v>
      </c>
      <c r="L29" s="3">
        <v>96.83</v>
      </c>
      <c r="M29" s="3">
        <v>74.3</v>
      </c>
      <c r="N29" s="3">
        <v>90.38</v>
      </c>
      <c r="O29" s="3">
        <v>64.62</v>
      </c>
      <c r="P29" s="3">
        <v>0</v>
      </c>
      <c r="Q29" s="3">
        <v>31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5.5</v>
      </c>
      <c r="AB29" s="3">
        <v>6</v>
      </c>
      <c r="AC29" s="3">
        <v>0</v>
      </c>
      <c r="AD29" s="3">
        <v>17.5</v>
      </c>
      <c r="AE29" s="3">
        <v>0</v>
      </c>
      <c r="AF29" s="3">
        <v>0</v>
      </c>
      <c r="AG29" s="3">
        <v>0</v>
      </c>
      <c r="AH29" s="3">
        <v>0</v>
      </c>
      <c r="AI29" s="3">
        <v>33.89</v>
      </c>
    </row>
    <row r="30" spans="1:35" ht="15">
      <c r="A30" t="str">
        <f>"2701908"</f>
        <v>2701908</v>
      </c>
      <c r="B30" t="s">
        <v>20</v>
      </c>
      <c r="C30" t="str">
        <f t="shared" si="0"/>
        <v>13/01/01</v>
      </c>
      <c r="D30" s="3">
        <v>144.12</v>
      </c>
      <c r="E30" s="3">
        <v>85.29</v>
      </c>
      <c r="F30" s="3">
        <v>123.21</v>
      </c>
      <c r="G30" s="3">
        <v>106.91</v>
      </c>
      <c r="H30" s="3">
        <v>30.62</v>
      </c>
      <c r="I30" s="3">
        <v>28.81</v>
      </c>
      <c r="J30" s="3">
        <v>28.81</v>
      </c>
      <c r="K30" s="3">
        <v>30.62</v>
      </c>
      <c r="L30" s="3">
        <v>126.89</v>
      </c>
      <c r="M30" s="3">
        <v>150.72</v>
      </c>
      <c r="N30" s="3">
        <v>103.1</v>
      </c>
      <c r="O30" s="3">
        <v>53.85</v>
      </c>
      <c r="P30" s="3">
        <v>0</v>
      </c>
      <c r="Q30" s="3">
        <v>17.76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6.52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30.62</v>
      </c>
    </row>
    <row r="31" spans="1:35" ht="15">
      <c r="A31" t="str">
        <f>"5101900"</f>
        <v>5101900</v>
      </c>
      <c r="B31" t="s">
        <v>44</v>
      </c>
      <c r="C31" t="str">
        <f t="shared" si="0"/>
        <v>13/01/01</v>
      </c>
      <c r="D31" s="3">
        <v>174.1</v>
      </c>
      <c r="E31" s="3">
        <v>62.18</v>
      </c>
      <c r="F31" s="3">
        <v>92.7</v>
      </c>
      <c r="G31" s="3">
        <v>111.69</v>
      </c>
      <c r="H31" s="3">
        <v>21.34</v>
      </c>
      <c r="I31" s="3">
        <v>16.01</v>
      </c>
      <c r="J31" s="3">
        <v>13.54</v>
      </c>
      <c r="K31" s="3">
        <v>20.58</v>
      </c>
      <c r="L31" s="3">
        <v>133.87</v>
      </c>
      <c r="M31" s="3">
        <v>75.81</v>
      </c>
      <c r="N31" s="3">
        <v>56.65</v>
      </c>
      <c r="O31" s="3">
        <v>92.7</v>
      </c>
      <c r="P31" s="3">
        <v>0</v>
      </c>
      <c r="Q31" s="3">
        <v>32.33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80.22</v>
      </c>
      <c r="Z31" s="3">
        <v>60.9</v>
      </c>
      <c r="AA31" s="3">
        <v>5.25</v>
      </c>
      <c r="AB31" s="3">
        <v>0</v>
      </c>
      <c r="AC31" s="3">
        <v>0</v>
      </c>
      <c r="AD31" s="3">
        <v>20.66</v>
      </c>
      <c r="AE31" s="3">
        <v>0</v>
      </c>
      <c r="AF31" s="3">
        <v>0</v>
      </c>
      <c r="AG31" s="3">
        <v>0</v>
      </c>
      <c r="AH31" s="3">
        <v>0</v>
      </c>
      <c r="AI31" s="3">
        <v>20.58</v>
      </c>
    </row>
    <row r="32" spans="1:35" ht="15">
      <c r="A32" t="str">
        <f>"4329900"</f>
        <v>4329900</v>
      </c>
      <c r="B32" t="s">
        <v>39</v>
      </c>
      <c r="C32" t="str">
        <f t="shared" si="0"/>
        <v>13/01/01</v>
      </c>
      <c r="D32" s="3">
        <v>160.11</v>
      </c>
      <c r="E32" s="3">
        <v>110.1</v>
      </c>
      <c r="F32" s="3">
        <v>115.99</v>
      </c>
      <c r="G32" s="3">
        <v>102.71</v>
      </c>
      <c r="H32" s="3">
        <v>19.63</v>
      </c>
      <c r="I32" s="3">
        <v>16.97</v>
      </c>
      <c r="J32" s="3">
        <v>16.97</v>
      </c>
      <c r="K32" s="3">
        <v>18.93</v>
      </c>
      <c r="L32" s="3">
        <v>135.37</v>
      </c>
      <c r="M32" s="3">
        <v>115.8</v>
      </c>
      <c r="N32" s="3">
        <v>53.85</v>
      </c>
      <c r="O32" s="3">
        <v>53.85</v>
      </c>
      <c r="P32" s="3">
        <v>0</v>
      </c>
      <c r="Q32" s="3">
        <v>30.74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6.52</v>
      </c>
      <c r="AC32" s="3">
        <v>0</v>
      </c>
      <c r="AD32" s="3">
        <v>20.66</v>
      </c>
      <c r="AE32" s="3">
        <v>0</v>
      </c>
      <c r="AF32" s="3">
        <v>0</v>
      </c>
      <c r="AG32" s="3">
        <v>0</v>
      </c>
      <c r="AH32" s="3">
        <v>0</v>
      </c>
      <c r="AI32" s="3">
        <v>18.93</v>
      </c>
    </row>
    <row r="33" spans="1:35" ht="15">
      <c r="A33" t="str">
        <f>"5157903"</f>
        <v>5157903</v>
      </c>
      <c r="B33" t="s">
        <v>49</v>
      </c>
      <c r="C33" t="str">
        <f t="shared" si="0"/>
        <v>13/01/01</v>
      </c>
      <c r="D33" s="3">
        <v>141.21</v>
      </c>
      <c r="E33" s="3">
        <v>104.06</v>
      </c>
      <c r="F33" s="3">
        <v>75.84</v>
      </c>
      <c r="G33" s="3">
        <v>88.61</v>
      </c>
      <c r="H33" s="3">
        <v>20.39</v>
      </c>
      <c r="I33" s="3">
        <v>15.35</v>
      </c>
      <c r="J33" s="3">
        <v>15.35</v>
      </c>
      <c r="K33" s="3">
        <v>19.49</v>
      </c>
      <c r="L33" s="3">
        <v>91.14</v>
      </c>
      <c r="M33" s="3">
        <v>131.53</v>
      </c>
      <c r="N33" s="3">
        <v>75.39</v>
      </c>
      <c r="O33" s="3">
        <v>75.39</v>
      </c>
      <c r="P33" s="3">
        <v>0</v>
      </c>
      <c r="Q33" s="3">
        <v>34.93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20.66</v>
      </c>
      <c r="AE33" s="3">
        <v>0</v>
      </c>
      <c r="AF33" s="3">
        <v>0</v>
      </c>
      <c r="AG33" s="3">
        <v>0</v>
      </c>
      <c r="AH33" s="3">
        <v>0</v>
      </c>
      <c r="AI33" s="3">
        <v>19.49</v>
      </c>
    </row>
    <row r="34" spans="1:35" ht="15">
      <c r="A34" t="str">
        <f>"2701909"</f>
        <v>2701909</v>
      </c>
      <c r="B34" t="s">
        <v>21</v>
      </c>
      <c r="C34" t="str">
        <f t="shared" si="0"/>
        <v>13/01/01</v>
      </c>
      <c r="D34" s="3">
        <v>116.61</v>
      </c>
      <c r="E34" s="3">
        <v>113.75</v>
      </c>
      <c r="F34" s="3">
        <v>123.21</v>
      </c>
      <c r="G34" s="3">
        <v>106.91</v>
      </c>
      <c r="H34" s="3">
        <v>28.68</v>
      </c>
      <c r="I34" s="3">
        <v>18.85</v>
      </c>
      <c r="J34" s="3">
        <v>18.85</v>
      </c>
      <c r="K34" s="3">
        <v>35.8</v>
      </c>
      <c r="L34" s="3">
        <v>126.89</v>
      </c>
      <c r="M34" s="3">
        <v>118.47</v>
      </c>
      <c r="N34" s="3">
        <v>103.1</v>
      </c>
      <c r="O34" s="3">
        <v>118.47</v>
      </c>
      <c r="P34" s="3">
        <v>0</v>
      </c>
      <c r="Q34" s="3">
        <v>23.95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5.75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35.8</v>
      </c>
    </row>
    <row r="35" spans="1:35" ht="15">
      <c r="A35" t="str">
        <f>"7000909"</f>
        <v>7000909</v>
      </c>
      <c r="B35" t="s">
        <v>71</v>
      </c>
      <c r="C35" t="str">
        <f t="shared" si="0"/>
        <v>13/01/01</v>
      </c>
      <c r="D35" s="3">
        <v>177.46</v>
      </c>
      <c r="E35" s="3">
        <v>120.48</v>
      </c>
      <c r="F35" s="3">
        <v>131.89</v>
      </c>
      <c r="G35" s="3">
        <v>116.79</v>
      </c>
      <c r="H35" s="3">
        <v>21.02</v>
      </c>
      <c r="I35" s="3">
        <v>12.39</v>
      </c>
      <c r="J35" s="3">
        <v>19.84</v>
      </c>
      <c r="K35" s="3">
        <v>21.32</v>
      </c>
      <c r="L35" s="3">
        <v>133.36</v>
      </c>
      <c r="M35" s="3">
        <v>113.04</v>
      </c>
      <c r="N35" s="3">
        <v>70.01</v>
      </c>
      <c r="O35" s="3">
        <v>80.77</v>
      </c>
      <c r="P35" s="3">
        <v>0</v>
      </c>
      <c r="Q35" s="3">
        <v>30.14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16</v>
      </c>
      <c r="AG35" s="3">
        <v>0</v>
      </c>
      <c r="AH35" s="3">
        <v>0</v>
      </c>
      <c r="AI35" s="3">
        <v>21.32</v>
      </c>
    </row>
    <row r="36" spans="1:35" ht="15">
      <c r="A36" t="str">
        <f>"7000905"</f>
        <v>7000905</v>
      </c>
      <c r="B36" t="s">
        <v>68</v>
      </c>
      <c r="C36" t="str">
        <f t="shared" si="0"/>
        <v>13/01/01</v>
      </c>
      <c r="D36" s="3">
        <v>157.23</v>
      </c>
      <c r="E36" s="3">
        <v>94.76</v>
      </c>
      <c r="F36" s="3">
        <v>102.31</v>
      </c>
      <c r="G36" s="3">
        <v>102.31</v>
      </c>
      <c r="H36" s="3">
        <v>21.76</v>
      </c>
      <c r="I36" s="3">
        <v>16.1</v>
      </c>
      <c r="J36" s="3">
        <v>16.1</v>
      </c>
      <c r="K36" s="3">
        <v>21.03</v>
      </c>
      <c r="L36" s="3">
        <v>118.64</v>
      </c>
      <c r="M36" s="3">
        <v>131.67</v>
      </c>
      <c r="N36" s="3">
        <v>22.62</v>
      </c>
      <c r="O36" s="3">
        <v>70.01</v>
      </c>
      <c r="P36" s="3">
        <v>0</v>
      </c>
      <c r="Q36" s="3">
        <v>34.93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21.03</v>
      </c>
    </row>
    <row r="37" spans="1:35" ht="15">
      <c r="A37" t="str">
        <f>"2124901"</f>
        <v>2124901</v>
      </c>
      <c r="B37" t="s">
        <v>15</v>
      </c>
      <c r="C37" t="str">
        <f t="shared" si="0"/>
        <v>13/01/01</v>
      </c>
      <c r="D37" s="3">
        <v>124.04</v>
      </c>
      <c r="E37" s="3">
        <v>73.77</v>
      </c>
      <c r="F37" s="3">
        <v>0.01</v>
      </c>
      <c r="G37" s="3">
        <v>84.68</v>
      </c>
      <c r="H37" s="3">
        <v>31.25</v>
      </c>
      <c r="I37" s="3">
        <v>0.01</v>
      </c>
      <c r="J37" s="3">
        <v>0.01</v>
      </c>
      <c r="K37" s="3">
        <v>28.79</v>
      </c>
      <c r="L37" s="3">
        <v>95.49</v>
      </c>
      <c r="M37" s="3">
        <v>119.46</v>
      </c>
      <c r="N37" s="3">
        <v>0.01</v>
      </c>
      <c r="O37" s="3">
        <v>0.01</v>
      </c>
      <c r="P37" s="3">
        <v>0</v>
      </c>
      <c r="Q37" s="3">
        <v>34.93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6.52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28.79</v>
      </c>
    </row>
    <row r="38" spans="1:35" ht="15">
      <c r="A38" t="str">
        <f>"7002907"</f>
        <v>7002907</v>
      </c>
      <c r="B38" t="s">
        <v>89</v>
      </c>
      <c r="C38" t="str">
        <f aca="true" t="shared" si="1" ref="C38:C69">"13/01/01"</f>
        <v>13/01/01</v>
      </c>
      <c r="D38" s="3">
        <v>163.59</v>
      </c>
      <c r="E38" s="3">
        <v>112.49</v>
      </c>
      <c r="F38" s="3">
        <v>82.26</v>
      </c>
      <c r="G38" s="3">
        <v>74.31</v>
      </c>
      <c r="H38" s="3">
        <v>1.08</v>
      </c>
      <c r="I38" s="3">
        <v>1.08</v>
      </c>
      <c r="J38" s="3">
        <v>1.08</v>
      </c>
      <c r="K38" s="3">
        <v>19.33</v>
      </c>
      <c r="L38" s="3">
        <v>138.31</v>
      </c>
      <c r="M38" s="3">
        <v>87.77</v>
      </c>
      <c r="N38" s="3">
        <v>91.12</v>
      </c>
      <c r="O38" s="3">
        <v>1.08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19.33</v>
      </c>
    </row>
    <row r="39" spans="1:35" ht="15">
      <c r="A39" t="str">
        <f>"7003903"</f>
        <v>7003903</v>
      </c>
      <c r="B39" t="s">
        <v>95</v>
      </c>
      <c r="C39" t="str">
        <f t="shared" si="1"/>
        <v>13/01/01</v>
      </c>
      <c r="D39" s="3">
        <v>174.85</v>
      </c>
      <c r="E39" s="3">
        <v>80.72</v>
      </c>
      <c r="F39" s="3">
        <v>76.47</v>
      </c>
      <c r="G39" s="3">
        <v>88.55</v>
      </c>
      <c r="H39" s="3">
        <v>21.82</v>
      </c>
      <c r="I39" s="3">
        <v>14</v>
      </c>
      <c r="J39" s="3">
        <v>14</v>
      </c>
      <c r="K39" s="3">
        <v>18.97</v>
      </c>
      <c r="L39" s="3">
        <v>93.8</v>
      </c>
      <c r="M39" s="3">
        <v>79.74</v>
      </c>
      <c r="N39" s="3">
        <v>99.02</v>
      </c>
      <c r="O39" s="3">
        <v>53.85</v>
      </c>
      <c r="P39" s="3">
        <v>0</v>
      </c>
      <c r="Q39" s="3">
        <v>31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16</v>
      </c>
      <c r="AG39" s="3">
        <v>0</v>
      </c>
      <c r="AH39" s="3">
        <v>0</v>
      </c>
      <c r="AI39" s="3">
        <v>18.97</v>
      </c>
    </row>
    <row r="40" spans="1:35" ht="15">
      <c r="A40" t="str">
        <f>"4102902"</f>
        <v>4102902</v>
      </c>
      <c r="B40" t="s">
        <v>37</v>
      </c>
      <c r="C40" t="str">
        <f t="shared" si="1"/>
        <v>13/01/01</v>
      </c>
      <c r="D40" s="3">
        <v>119.31</v>
      </c>
      <c r="E40" s="3">
        <v>108.52</v>
      </c>
      <c r="F40" s="3">
        <v>109.18</v>
      </c>
      <c r="G40" s="3">
        <v>99.65</v>
      </c>
      <c r="H40" s="3">
        <v>30.49</v>
      </c>
      <c r="I40" s="3">
        <v>31.98</v>
      </c>
      <c r="J40" s="3">
        <v>20.46</v>
      </c>
      <c r="K40" s="3">
        <v>33.7</v>
      </c>
      <c r="L40" s="3">
        <v>109.96</v>
      </c>
      <c r="M40" s="3">
        <v>101.33</v>
      </c>
      <c r="N40" s="3">
        <v>99.52</v>
      </c>
      <c r="O40" s="3">
        <v>61.01</v>
      </c>
      <c r="P40" s="3">
        <v>2.16</v>
      </c>
      <c r="Q40" s="3">
        <v>34.08</v>
      </c>
      <c r="R40" s="3">
        <v>79.64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6.3</v>
      </c>
      <c r="AC40" s="3">
        <v>0</v>
      </c>
      <c r="AD40" s="3">
        <v>19.21</v>
      </c>
      <c r="AE40" s="3">
        <v>0</v>
      </c>
      <c r="AF40" s="3">
        <v>0</v>
      </c>
      <c r="AG40" s="3">
        <v>0</v>
      </c>
      <c r="AH40" s="3">
        <v>0</v>
      </c>
      <c r="AI40" s="3">
        <v>33.7</v>
      </c>
    </row>
    <row r="41" spans="1:35" ht="15">
      <c r="A41" t="str">
        <f>"5556901"</f>
        <v>5556901</v>
      </c>
      <c r="B41" t="s">
        <v>56</v>
      </c>
      <c r="C41" t="str">
        <f t="shared" si="1"/>
        <v>13/01/01</v>
      </c>
      <c r="D41" s="3">
        <v>135.43</v>
      </c>
      <c r="E41" s="3">
        <v>85.31</v>
      </c>
      <c r="F41" s="3">
        <v>89.54</v>
      </c>
      <c r="G41" s="3">
        <v>88.81</v>
      </c>
      <c r="H41" s="3">
        <v>37.81</v>
      </c>
      <c r="I41" s="3">
        <v>15.88</v>
      </c>
      <c r="J41" s="3">
        <v>15.88</v>
      </c>
      <c r="K41" s="3">
        <v>24.53</v>
      </c>
      <c r="L41" s="3">
        <v>96.3</v>
      </c>
      <c r="M41" s="3">
        <v>91.46</v>
      </c>
      <c r="N41" s="3">
        <v>43.08</v>
      </c>
      <c r="O41" s="3">
        <v>64.62</v>
      </c>
      <c r="P41" s="3">
        <v>0</v>
      </c>
      <c r="Q41" s="3">
        <v>30.02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60.9</v>
      </c>
      <c r="AA41" s="3">
        <v>0</v>
      </c>
      <c r="AB41" s="3">
        <v>6.1</v>
      </c>
      <c r="AC41" s="3">
        <v>0</v>
      </c>
      <c r="AD41" s="3">
        <v>17.51</v>
      </c>
      <c r="AE41" s="3">
        <v>0</v>
      </c>
      <c r="AF41" s="3">
        <v>0</v>
      </c>
      <c r="AG41" s="3">
        <v>0</v>
      </c>
      <c r="AH41" s="3">
        <v>0</v>
      </c>
      <c r="AI41" s="3">
        <v>24.53</v>
      </c>
    </row>
    <row r="42" spans="1:35" ht="15">
      <c r="A42" t="str">
        <f>"0303902"</f>
        <v>0303902</v>
      </c>
      <c r="B42" t="s">
        <v>2</v>
      </c>
      <c r="C42" t="str">
        <f t="shared" si="1"/>
        <v>13/01/01</v>
      </c>
      <c r="D42" s="3">
        <v>147.58</v>
      </c>
      <c r="E42" s="3">
        <v>95.64</v>
      </c>
      <c r="F42" s="3">
        <v>94.2</v>
      </c>
      <c r="G42" s="3">
        <v>88.71</v>
      </c>
      <c r="H42" s="3">
        <v>37.18</v>
      </c>
      <c r="I42" s="3">
        <v>42</v>
      </c>
      <c r="J42" s="3">
        <v>29.85</v>
      </c>
      <c r="K42" s="3">
        <v>34.24</v>
      </c>
      <c r="L42" s="3">
        <v>121.41</v>
      </c>
      <c r="M42" s="3">
        <v>97.38</v>
      </c>
      <c r="N42" s="3">
        <v>79.34</v>
      </c>
      <c r="O42" s="3">
        <v>80.77</v>
      </c>
      <c r="P42" s="3">
        <v>0</v>
      </c>
      <c r="Q42" s="3">
        <v>25.02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14.25</v>
      </c>
      <c r="X42" s="3">
        <v>0</v>
      </c>
      <c r="Y42" s="3">
        <v>0</v>
      </c>
      <c r="Z42" s="3">
        <v>60.9</v>
      </c>
      <c r="AA42" s="3">
        <v>0</v>
      </c>
      <c r="AB42" s="3">
        <v>5.87</v>
      </c>
      <c r="AC42" s="3">
        <v>0</v>
      </c>
      <c r="AD42" s="3">
        <v>20.66</v>
      </c>
      <c r="AE42" s="3">
        <v>0</v>
      </c>
      <c r="AF42" s="3">
        <v>3.52</v>
      </c>
      <c r="AG42" s="3">
        <v>0</v>
      </c>
      <c r="AH42" s="3">
        <v>0</v>
      </c>
      <c r="AI42" s="3">
        <v>34.24</v>
      </c>
    </row>
    <row r="43" spans="1:35" ht="15">
      <c r="A43" t="str">
        <f>"7002905"</f>
        <v>7002905</v>
      </c>
      <c r="B43" t="s">
        <v>88</v>
      </c>
      <c r="C43" t="str">
        <f t="shared" si="1"/>
        <v>13/01/01</v>
      </c>
      <c r="D43" s="3">
        <v>124.94</v>
      </c>
      <c r="E43" s="3">
        <v>125.18</v>
      </c>
      <c r="F43" s="3">
        <v>84.01</v>
      </c>
      <c r="G43" s="3">
        <v>109.33</v>
      </c>
      <c r="H43" s="3">
        <v>20.28</v>
      </c>
      <c r="I43" s="3">
        <v>14.54</v>
      </c>
      <c r="J43" s="3">
        <v>14.54</v>
      </c>
      <c r="K43" s="3">
        <v>21.52</v>
      </c>
      <c r="L43" s="3">
        <v>153.93</v>
      </c>
      <c r="M43" s="3">
        <v>131.67</v>
      </c>
      <c r="N43" s="3">
        <v>56</v>
      </c>
      <c r="O43" s="3">
        <v>64.62</v>
      </c>
      <c r="P43" s="3">
        <v>0</v>
      </c>
      <c r="Q43" s="3">
        <v>28.52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6.52</v>
      </c>
      <c r="AC43" s="3">
        <v>0</v>
      </c>
      <c r="AD43" s="3">
        <v>20</v>
      </c>
      <c r="AE43" s="3">
        <v>0</v>
      </c>
      <c r="AF43" s="3">
        <v>0</v>
      </c>
      <c r="AG43" s="3">
        <v>0</v>
      </c>
      <c r="AH43" s="3">
        <v>0</v>
      </c>
      <c r="AI43" s="3">
        <v>21.52</v>
      </c>
    </row>
    <row r="44" spans="1:35" ht="15">
      <c r="A44" t="str">
        <f>"2201901"</f>
        <v>2201901</v>
      </c>
      <c r="B44" t="s">
        <v>16</v>
      </c>
      <c r="C44" t="str">
        <f t="shared" si="1"/>
        <v>13/01/01</v>
      </c>
      <c r="D44" s="3">
        <v>136.41</v>
      </c>
      <c r="E44" s="3">
        <v>86.98</v>
      </c>
      <c r="F44" s="3">
        <v>59.24</v>
      </c>
      <c r="G44" s="3">
        <v>97.67</v>
      </c>
      <c r="H44" s="3">
        <v>36.37</v>
      </c>
      <c r="I44" s="3">
        <v>18.01</v>
      </c>
      <c r="J44" s="3">
        <v>29.19</v>
      </c>
      <c r="K44" s="3">
        <v>33.49</v>
      </c>
      <c r="L44" s="3">
        <v>118.76</v>
      </c>
      <c r="M44" s="3">
        <v>104.82</v>
      </c>
      <c r="N44" s="3">
        <v>59.24</v>
      </c>
      <c r="O44" s="3">
        <v>142.99</v>
      </c>
      <c r="P44" s="3">
        <v>0</v>
      </c>
      <c r="Q44" s="3">
        <v>27</v>
      </c>
      <c r="R44" s="3">
        <v>0</v>
      </c>
      <c r="S44" s="3">
        <v>0</v>
      </c>
      <c r="T44" s="3">
        <v>14.6</v>
      </c>
      <c r="U44" s="3">
        <v>0</v>
      </c>
      <c r="V44" s="3">
        <v>0</v>
      </c>
      <c r="W44" s="3">
        <v>14.25</v>
      </c>
      <c r="X44" s="3">
        <v>0</v>
      </c>
      <c r="Y44" s="3">
        <v>0</v>
      </c>
      <c r="Z44" s="3">
        <v>0</v>
      </c>
      <c r="AA44" s="3">
        <v>0</v>
      </c>
      <c r="AB44" s="3">
        <v>4.97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33.49</v>
      </c>
    </row>
    <row r="45" spans="1:35" ht="15">
      <c r="A45" t="str">
        <f>"7000902"</f>
        <v>7000902</v>
      </c>
      <c r="B45" t="s">
        <v>65</v>
      </c>
      <c r="C45" t="str">
        <f t="shared" si="1"/>
        <v>13/01/01</v>
      </c>
      <c r="D45" s="3">
        <v>169.17</v>
      </c>
      <c r="E45" s="3">
        <v>125.18</v>
      </c>
      <c r="F45" s="3">
        <v>68.93</v>
      </c>
      <c r="G45" s="3">
        <v>85.11</v>
      </c>
      <c r="H45" s="3">
        <v>19.55</v>
      </c>
      <c r="I45" s="3">
        <v>16.05</v>
      </c>
      <c r="J45" s="3">
        <v>16.05</v>
      </c>
      <c r="K45" s="3">
        <v>18.71</v>
      </c>
      <c r="L45" s="3">
        <v>153.93</v>
      </c>
      <c r="M45" s="3">
        <v>131.67</v>
      </c>
      <c r="N45" s="3">
        <v>75.39</v>
      </c>
      <c r="O45" s="3">
        <v>75.39</v>
      </c>
      <c r="P45" s="3">
        <v>0</v>
      </c>
      <c r="Q45" s="3">
        <v>30.74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18.71</v>
      </c>
    </row>
    <row r="46" spans="1:35" ht="15">
      <c r="A46" t="str">
        <f>"7002903"</f>
        <v>7002903</v>
      </c>
      <c r="B46" t="s">
        <v>87</v>
      </c>
      <c r="C46" t="str">
        <f t="shared" si="1"/>
        <v>13/01/01</v>
      </c>
      <c r="D46" s="3">
        <v>182.04</v>
      </c>
      <c r="E46" s="3">
        <v>115.53</v>
      </c>
      <c r="F46" s="3">
        <v>125.38</v>
      </c>
      <c r="G46" s="3">
        <v>77.23</v>
      </c>
      <c r="H46" s="3">
        <v>20.39</v>
      </c>
      <c r="I46" s="3">
        <v>16.1</v>
      </c>
      <c r="J46" s="3">
        <v>16.1</v>
      </c>
      <c r="K46" s="3">
        <v>16.1</v>
      </c>
      <c r="L46" s="3">
        <v>153.93</v>
      </c>
      <c r="M46" s="3">
        <v>131.67</v>
      </c>
      <c r="N46" s="3">
        <v>75.39</v>
      </c>
      <c r="O46" s="3">
        <v>75.39</v>
      </c>
      <c r="P46" s="3">
        <v>0</v>
      </c>
      <c r="Q46" s="3">
        <v>30.72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27.5</v>
      </c>
      <c r="AA46" s="3">
        <v>0</v>
      </c>
      <c r="AB46" s="3">
        <v>0</v>
      </c>
      <c r="AC46" s="3">
        <v>0</v>
      </c>
      <c r="AD46" s="3">
        <v>20.66</v>
      </c>
      <c r="AE46" s="3">
        <v>0</v>
      </c>
      <c r="AF46" s="3">
        <v>0</v>
      </c>
      <c r="AG46" s="3">
        <v>0</v>
      </c>
      <c r="AH46" s="3">
        <v>0</v>
      </c>
      <c r="AI46" s="3">
        <v>16.1</v>
      </c>
    </row>
    <row r="47" spans="1:35" ht="15">
      <c r="A47" t="str">
        <f>"7000904"</f>
        <v>7000904</v>
      </c>
      <c r="B47" t="s">
        <v>67</v>
      </c>
      <c r="C47" t="str">
        <f t="shared" si="1"/>
        <v>13/01/01</v>
      </c>
      <c r="D47" s="3">
        <v>154.11</v>
      </c>
      <c r="E47" s="3">
        <v>96.68</v>
      </c>
      <c r="F47" s="3">
        <v>66.77</v>
      </c>
      <c r="G47" s="3">
        <v>70.73</v>
      </c>
      <c r="H47" s="3">
        <v>22.31</v>
      </c>
      <c r="I47" s="3">
        <v>14</v>
      </c>
      <c r="J47" s="3">
        <v>14</v>
      </c>
      <c r="K47" s="3">
        <v>17.66</v>
      </c>
      <c r="L47" s="3">
        <v>118.82</v>
      </c>
      <c r="M47" s="3">
        <v>77.38</v>
      </c>
      <c r="N47" s="3">
        <v>48.47</v>
      </c>
      <c r="O47" s="3">
        <v>66.77</v>
      </c>
      <c r="P47" s="3">
        <v>0</v>
      </c>
      <c r="Q47" s="3">
        <v>23.52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17.66</v>
      </c>
    </row>
    <row r="48" spans="1:35" ht="15">
      <c r="A48" t="str">
        <f>"5522901"</f>
        <v>5522901</v>
      </c>
      <c r="B48" t="s">
        <v>55</v>
      </c>
      <c r="C48" t="str">
        <f t="shared" si="1"/>
        <v>13/01/01</v>
      </c>
      <c r="D48" s="3">
        <v>135.54</v>
      </c>
      <c r="E48" s="3">
        <v>107.13</v>
      </c>
      <c r="F48" s="3">
        <v>120.29</v>
      </c>
      <c r="G48" s="3">
        <v>104.37</v>
      </c>
      <c r="H48" s="3">
        <v>37.95</v>
      </c>
      <c r="I48" s="3">
        <v>16.16</v>
      </c>
      <c r="J48" s="3">
        <v>16.16</v>
      </c>
      <c r="K48" s="3">
        <v>22.93</v>
      </c>
      <c r="L48" s="3">
        <v>111.06</v>
      </c>
      <c r="M48" s="3">
        <v>53.85</v>
      </c>
      <c r="N48" s="3">
        <v>53.85</v>
      </c>
      <c r="O48" s="3">
        <v>53.85</v>
      </c>
      <c r="P48" s="3">
        <v>0</v>
      </c>
      <c r="Q48" s="3">
        <v>34.93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6.52</v>
      </c>
      <c r="AC48" s="3">
        <v>0</v>
      </c>
      <c r="AD48" s="3">
        <v>20.66</v>
      </c>
      <c r="AE48" s="3">
        <v>0</v>
      </c>
      <c r="AF48" s="3">
        <v>0</v>
      </c>
      <c r="AG48" s="3">
        <v>0</v>
      </c>
      <c r="AH48" s="3">
        <v>0</v>
      </c>
      <c r="AI48" s="3">
        <v>22.93</v>
      </c>
    </row>
    <row r="49" spans="1:35" ht="15">
      <c r="A49" t="str">
        <f>"2902901"</f>
        <v>2902901</v>
      </c>
      <c r="B49" t="s">
        <v>22</v>
      </c>
      <c r="C49" t="str">
        <f t="shared" si="1"/>
        <v>13/01/01</v>
      </c>
      <c r="D49" s="3">
        <v>155.78</v>
      </c>
      <c r="E49" s="3">
        <v>83.66</v>
      </c>
      <c r="F49" s="3">
        <v>130.4</v>
      </c>
      <c r="G49" s="3">
        <v>115.48</v>
      </c>
      <c r="H49" s="3">
        <v>13.73</v>
      </c>
      <c r="I49" s="3">
        <v>13.73</v>
      </c>
      <c r="J49" s="3">
        <v>13.73</v>
      </c>
      <c r="K49" s="3">
        <v>19.2</v>
      </c>
      <c r="L49" s="3">
        <v>89.72</v>
      </c>
      <c r="M49" s="3">
        <v>92.83</v>
      </c>
      <c r="N49" s="3">
        <v>43.08</v>
      </c>
      <c r="O49" s="3">
        <v>46.31</v>
      </c>
      <c r="P49" s="3">
        <v>0</v>
      </c>
      <c r="Q49" s="3">
        <v>31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20.66</v>
      </c>
      <c r="AE49" s="3">
        <v>0</v>
      </c>
      <c r="AF49" s="3">
        <v>18.31</v>
      </c>
      <c r="AG49" s="3">
        <v>0</v>
      </c>
      <c r="AH49" s="3">
        <v>0</v>
      </c>
      <c r="AI49" s="3">
        <v>19.2</v>
      </c>
    </row>
    <row r="50" spans="1:35" ht="15">
      <c r="A50" t="str">
        <f>"7001914"</f>
        <v>7001914</v>
      </c>
      <c r="B50" t="s">
        <v>81</v>
      </c>
      <c r="C50" t="str">
        <f t="shared" si="1"/>
        <v>13/01/01</v>
      </c>
      <c r="D50" s="3">
        <v>96.37</v>
      </c>
      <c r="E50" s="3">
        <v>94.65</v>
      </c>
      <c r="F50" s="3">
        <v>98.66</v>
      </c>
      <c r="G50" s="3">
        <v>111.38</v>
      </c>
      <c r="H50" s="3">
        <v>21.75</v>
      </c>
      <c r="I50" s="3">
        <v>14</v>
      </c>
      <c r="J50" s="3">
        <v>14</v>
      </c>
      <c r="K50" s="3">
        <v>19.73</v>
      </c>
      <c r="L50" s="3">
        <v>113.14</v>
      </c>
      <c r="M50" s="3">
        <v>101.9</v>
      </c>
      <c r="N50" s="3">
        <v>70.01</v>
      </c>
      <c r="O50" s="3">
        <v>70.01</v>
      </c>
      <c r="P50" s="3">
        <v>0</v>
      </c>
      <c r="Q50" s="3">
        <v>31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19.73</v>
      </c>
    </row>
    <row r="51" spans="1:35" ht="15">
      <c r="A51" t="str">
        <f>"5157905"</f>
        <v>5157905</v>
      </c>
      <c r="B51" t="s">
        <v>50</v>
      </c>
      <c r="C51" t="str">
        <f t="shared" si="1"/>
        <v>13/01/01</v>
      </c>
      <c r="D51" s="3">
        <v>171.03</v>
      </c>
      <c r="E51" s="3">
        <v>81.45</v>
      </c>
      <c r="F51" s="3">
        <v>93.82</v>
      </c>
      <c r="G51" s="3">
        <v>78.18</v>
      </c>
      <c r="H51" s="3">
        <v>20.97</v>
      </c>
      <c r="I51" s="3">
        <v>16.7</v>
      </c>
      <c r="J51" s="3">
        <v>16.7</v>
      </c>
      <c r="K51" s="3">
        <v>21.52</v>
      </c>
      <c r="L51" s="3">
        <v>108.52</v>
      </c>
      <c r="M51" s="3">
        <v>128.77</v>
      </c>
      <c r="N51" s="3">
        <v>80.77</v>
      </c>
      <c r="O51" s="3">
        <v>70.01</v>
      </c>
      <c r="P51" s="3">
        <v>0</v>
      </c>
      <c r="Q51" s="3">
        <v>0.91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0.98</v>
      </c>
      <c r="AB51" s="3">
        <v>1.07</v>
      </c>
      <c r="AC51" s="3">
        <v>0</v>
      </c>
      <c r="AD51" s="3">
        <v>1.04</v>
      </c>
      <c r="AE51" s="3">
        <v>0</v>
      </c>
      <c r="AF51" s="3">
        <v>0.96</v>
      </c>
      <c r="AG51" s="3">
        <v>0</v>
      </c>
      <c r="AH51" s="3">
        <v>0</v>
      </c>
      <c r="AI51" s="3">
        <v>21.52</v>
      </c>
    </row>
    <row r="52" spans="1:35" ht="15">
      <c r="A52" t="str">
        <f>"2627901"</f>
        <v>2627901</v>
      </c>
      <c r="B52" t="s">
        <v>17</v>
      </c>
      <c r="C52" t="str">
        <f t="shared" si="1"/>
        <v>13/01/01</v>
      </c>
      <c r="D52" s="3">
        <v>116.47</v>
      </c>
      <c r="E52" s="3">
        <v>85.89</v>
      </c>
      <c r="F52" s="3">
        <v>62.82</v>
      </c>
      <c r="G52" s="3">
        <v>80.72</v>
      </c>
      <c r="H52" s="3">
        <v>29.35</v>
      </c>
      <c r="I52" s="3">
        <v>17.28</v>
      </c>
      <c r="J52" s="3">
        <v>17.28</v>
      </c>
      <c r="K52" s="3">
        <v>17.28</v>
      </c>
      <c r="L52" s="3">
        <v>95.81</v>
      </c>
      <c r="M52" s="3">
        <v>68.06</v>
      </c>
      <c r="N52" s="3">
        <v>77.84</v>
      </c>
      <c r="O52" s="3">
        <v>139.01</v>
      </c>
      <c r="P52" s="3">
        <v>0</v>
      </c>
      <c r="Q52" s="3">
        <v>31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4.98</v>
      </c>
      <c r="AF52" s="3">
        <v>0</v>
      </c>
      <c r="AG52" s="3">
        <v>0</v>
      </c>
      <c r="AH52" s="3">
        <v>0</v>
      </c>
      <c r="AI52" s="3">
        <v>17.28</v>
      </c>
    </row>
    <row r="53" spans="1:35" ht="15">
      <c r="A53" t="str">
        <f>"3622901"</f>
        <v>3622901</v>
      </c>
      <c r="B53" t="s">
        <v>34</v>
      </c>
      <c r="C53" t="str">
        <f t="shared" si="1"/>
        <v>13/01/01</v>
      </c>
      <c r="D53" s="3">
        <v>130.93</v>
      </c>
      <c r="E53" s="3">
        <v>60.87</v>
      </c>
      <c r="F53" s="3">
        <v>59.24</v>
      </c>
      <c r="G53" s="3">
        <v>87.03</v>
      </c>
      <c r="H53" s="3">
        <v>34.16</v>
      </c>
      <c r="I53" s="3">
        <v>1.08</v>
      </c>
      <c r="J53" s="3">
        <v>27.43</v>
      </c>
      <c r="K53" s="3">
        <v>31.46</v>
      </c>
      <c r="L53" s="3">
        <v>82.9</v>
      </c>
      <c r="M53" s="3">
        <v>110.63</v>
      </c>
      <c r="N53" s="3">
        <v>77.25</v>
      </c>
      <c r="O53" s="3">
        <v>70.01</v>
      </c>
      <c r="P53" s="3">
        <v>0</v>
      </c>
      <c r="Q53" s="3">
        <v>29.74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5.1</v>
      </c>
      <c r="AC53" s="3">
        <v>0</v>
      </c>
      <c r="AD53" s="3">
        <v>0</v>
      </c>
      <c r="AE53" s="3">
        <v>5.91</v>
      </c>
      <c r="AF53" s="3">
        <v>0</v>
      </c>
      <c r="AG53" s="3">
        <v>0</v>
      </c>
      <c r="AH53" s="3">
        <v>0</v>
      </c>
      <c r="AI53" s="3">
        <v>31.46</v>
      </c>
    </row>
    <row r="54" spans="1:35" ht="15">
      <c r="A54" t="str">
        <f>"7001917"</f>
        <v>7001917</v>
      </c>
      <c r="B54" t="s">
        <v>84</v>
      </c>
      <c r="C54" t="str">
        <f t="shared" si="1"/>
        <v>13/01/01</v>
      </c>
      <c r="D54" s="3">
        <v>112.77</v>
      </c>
      <c r="E54" s="3">
        <v>108.98</v>
      </c>
      <c r="F54" s="3">
        <v>120.57</v>
      </c>
      <c r="G54" s="3">
        <v>89.69</v>
      </c>
      <c r="H54" s="3">
        <v>21.17</v>
      </c>
      <c r="I54" s="3">
        <v>13.6</v>
      </c>
      <c r="J54" s="3">
        <v>12.41</v>
      </c>
      <c r="K54" s="3">
        <v>20.04</v>
      </c>
      <c r="L54" s="3">
        <v>96.9</v>
      </c>
      <c r="M54" s="3">
        <v>42.64</v>
      </c>
      <c r="N54" s="3">
        <v>92.72</v>
      </c>
      <c r="O54" s="3">
        <v>29.97</v>
      </c>
      <c r="P54" s="3">
        <v>0</v>
      </c>
      <c r="Q54" s="3">
        <v>32.99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20.04</v>
      </c>
    </row>
    <row r="55" spans="1:35" ht="15">
      <c r="A55" t="str">
        <f>"7000908"</f>
        <v>7000908</v>
      </c>
      <c r="B55" t="s">
        <v>70</v>
      </c>
      <c r="C55" t="str">
        <f t="shared" si="1"/>
        <v>13/01/01</v>
      </c>
      <c r="D55" s="3">
        <v>112.27</v>
      </c>
      <c r="E55" s="3">
        <v>66.43</v>
      </c>
      <c r="F55" s="3">
        <v>78.08</v>
      </c>
      <c r="G55" s="3">
        <v>80.39</v>
      </c>
      <c r="H55" s="3">
        <v>19.72</v>
      </c>
      <c r="I55" s="3">
        <v>14</v>
      </c>
      <c r="J55" s="3">
        <v>14</v>
      </c>
      <c r="K55" s="3">
        <v>18.54</v>
      </c>
      <c r="L55" s="3">
        <v>134.91</v>
      </c>
      <c r="M55" s="3">
        <v>86.9</v>
      </c>
      <c r="N55" s="3">
        <v>78.08</v>
      </c>
      <c r="O55" s="3">
        <v>78.08</v>
      </c>
      <c r="P55" s="3">
        <v>0</v>
      </c>
      <c r="Q55" s="3">
        <v>28.31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18.54</v>
      </c>
    </row>
    <row r="56" spans="1:35" ht="15">
      <c r="A56" t="str">
        <f>"7001912"</f>
        <v>7001912</v>
      </c>
      <c r="B56" t="s">
        <v>79</v>
      </c>
      <c r="C56" t="str">
        <f t="shared" si="1"/>
        <v>13/01/01</v>
      </c>
      <c r="D56" s="3">
        <v>126.31</v>
      </c>
      <c r="E56" s="3">
        <v>92.18</v>
      </c>
      <c r="F56" s="3">
        <v>75.39</v>
      </c>
      <c r="G56" s="3">
        <v>70.01</v>
      </c>
      <c r="H56" s="3">
        <v>18.5</v>
      </c>
      <c r="I56" s="3">
        <v>14.54</v>
      </c>
      <c r="J56" s="3">
        <v>14.54</v>
      </c>
      <c r="K56" s="3">
        <v>18.73</v>
      </c>
      <c r="L56" s="3">
        <v>74.32</v>
      </c>
      <c r="M56" s="3">
        <v>104.95</v>
      </c>
      <c r="N56" s="3">
        <v>70.01</v>
      </c>
      <c r="O56" s="3">
        <v>75.39</v>
      </c>
      <c r="P56" s="3">
        <v>0</v>
      </c>
      <c r="Q56" s="3">
        <v>26.27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18.73</v>
      </c>
    </row>
    <row r="57" spans="1:35" ht="15">
      <c r="A57" t="str">
        <f>"3101901"</f>
        <v>3101901</v>
      </c>
      <c r="B57" t="s">
        <v>28</v>
      </c>
      <c r="C57" t="str">
        <f t="shared" si="1"/>
        <v>13/01/01</v>
      </c>
      <c r="D57" s="3">
        <v>137.67</v>
      </c>
      <c r="E57" s="3">
        <v>81.82</v>
      </c>
      <c r="F57" s="3">
        <v>59.24</v>
      </c>
      <c r="G57" s="3">
        <v>80.42</v>
      </c>
      <c r="H57" s="3">
        <v>29.13</v>
      </c>
      <c r="I57" s="3">
        <v>16.3</v>
      </c>
      <c r="J57" s="3">
        <v>16.3</v>
      </c>
      <c r="K57" s="3">
        <v>28.77</v>
      </c>
      <c r="L57" s="3">
        <v>80.38</v>
      </c>
      <c r="M57" s="3">
        <v>84.98</v>
      </c>
      <c r="N57" s="3">
        <v>84.6</v>
      </c>
      <c r="O57" s="3">
        <v>53.85</v>
      </c>
      <c r="P57" s="3">
        <v>0</v>
      </c>
      <c r="Q57" s="3">
        <v>32.55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5.34</v>
      </c>
      <c r="AC57" s="3">
        <v>0</v>
      </c>
      <c r="AD57" s="3">
        <v>18</v>
      </c>
      <c r="AE57" s="3">
        <v>0</v>
      </c>
      <c r="AF57" s="3">
        <v>0</v>
      </c>
      <c r="AG57" s="3">
        <v>0</v>
      </c>
      <c r="AH57" s="3">
        <v>0</v>
      </c>
      <c r="AI57" s="3">
        <v>28.77</v>
      </c>
    </row>
    <row r="58" spans="1:35" ht="15">
      <c r="A58" t="str">
        <f>"2910901"</f>
        <v>2910901</v>
      </c>
      <c r="B58" t="s">
        <v>25</v>
      </c>
      <c r="C58" t="str">
        <f t="shared" si="1"/>
        <v>13/01/01</v>
      </c>
      <c r="D58" s="3">
        <v>157.24</v>
      </c>
      <c r="E58" s="3">
        <v>108.13</v>
      </c>
      <c r="F58" s="3">
        <v>113.92</v>
      </c>
      <c r="G58" s="3">
        <v>99.65</v>
      </c>
      <c r="H58" s="3">
        <v>19.27</v>
      </c>
      <c r="I58" s="3">
        <v>19.68</v>
      </c>
      <c r="J58" s="3">
        <v>20.22</v>
      </c>
      <c r="K58" s="3">
        <v>18.59</v>
      </c>
      <c r="L58" s="3">
        <v>132.95</v>
      </c>
      <c r="M58" s="3">
        <v>113.73</v>
      </c>
      <c r="N58" s="3">
        <v>58.61</v>
      </c>
      <c r="O58" s="3">
        <v>58.61</v>
      </c>
      <c r="P58" s="3">
        <v>0.36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20.66</v>
      </c>
      <c r="AE58" s="3">
        <v>0</v>
      </c>
      <c r="AF58" s="3">
        <v>0</v>
      </c>
      <c r="AG58" s="3">
        <v>0</v>
      </c>
      <c r="AH58" s="3">
        <v>0</v>
      </c>
      <c r="AI58" s="3">
        <v>18.59</v>
      </c>
    </row>
    <row r="59" spans="1:35" ht="15">
      <c r="A59" t="str">
        <f>"4324901"</f>
        <v>4324901</v>
      </c>
      <c r="B59" t="s">
        <v>38</v>
      </c>
      <c r="C59" t="str">
        <f t="shared" si="1"/>
        <v>13/01/01</v>
      </c>
      <c r="D59" s="3">
        <v>182.04</v>
      </c>
      <c r="E59" s="3">
        <v>82.34</v>
      </c>
      <c r="F59" s="3">
        <v>131.89</v>
      </c>
      <c r="G59" s="3">
        <v>113.94</v>
      </c>
      <c r="H59" s="3">
        <v>22.31</v>
      </c>
      <c r="I59" s="3">
        <v>16.16</v>
      </c>
      <c r="J59" s="3">
        <v>16.16</v>
      </c>
      <c r="K59" s="3">
        <v>21.52</v>
      </c>
      <c r="L59" s="3">
        <v>76.14</v>
      </c>
      <c r="M59" s="3">
        <v>57.08</v>
      </c>
      <c r="N59" s="3">
        <v>57.08</v>
      </c>
      <c r="O59" s="3">
        <v>57.08</v>
      </c>
      <c r="P59" s="3">
        <v>0</v>
      </c>
      <c r="Q59" s="3">
        <v>34.93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6.18</v>
      </c>
      <c r="AC59" s="3">
        <v>0</v>
      </c>
      <c r="AD59" s="3">
        <v>20.66</v>
      </c>
      <c r="AE59" s="3">
        <v>6</v>
      </c>
      <c r="AF59" s="3">
        <v>0</v>
      </c>
      <c r="AG59" s="3">
        <v>0</v>
      </c>
      <c r="AH59" s="3">
        <v>0</v>
      </c>
      <c r="AI59" s="3">
        <v>21.52</v>
      </c>
    </row>
    <row r="60" spans="1:35" ht="15">
      <c r="A60" t="str">
        <f>"3523901"</f>
        <v>3523901</v>
      </c>
      <c r="B60" t="s">
        <v>32</v>
      </c>
      <c r="C60" t="str">
        <f t="shared" si="1"/>
        <v>13/01/01</v>
      </c>
      <c r="D60" s="3">
        <v>154.25</v>
      </c>
      <c r="E60" s="3">
        <v>113.75</v>
      </c>
      <c r="F60" s="3">
        <v>123.21</v>
      </c>
      <c r="G60" s="3">
        <v>80.77</v>
      </c>
      <c r="H60" s="3">
        <v>38.86</v>
      </c>
      <c r="I60" s="3">
        <v>13.25</v>
      </c>
      <c r="J60" s="3">
        <v>13.25</v>
      </c>
      <c r="K60" s="3">
        <v>35.8</v>
      </c>
      <c r="L60" s="3">
        <v>125.26</v>
      </c>
      <c r="M60" s="3">
        <v>131.99</v>
      </c>
      <c r="N60" s="3">
        <v>103.1</v>
      </c>
      <c r="O60" s="3">
        <v>64.62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6.31</v>
      </c>
      <c r="AC60" s="3">
        <v>0</v>
      </c>
      <c r="AD60" s="3">
        <v>20.66</v>
      </c>
      <c r="AE60" s="3">
        <v>0</v>
      </c>
      <c r="AF60" s="3">
        <v>0</v>
      </c>
      <c r="AG60" s="3">
        <v>0</v>
      </c>
      <c r="AH60" s="3">
        <v>0</v>
      </c>
      <c r="AI60" s="3">
        <v>35.8</v>
      </c>
    </row>
    <row r="61" spans="1:35" ht="15">
      <c r="A61" t="str">
        <f>"3702901"</f>
        <v>3702901</v>
      </c>
      <c r="B61" t="s">
        <v>35</v>
      </c>
      <c r="C61" t="str">
        <f t="shared" si="1"/>
        <v>13/01/01</v>
      </c>
      <c r="D61" s="3">
        <v>130.67</v>
      </c>
      <c r="E61" s="3">
        <v>96.37</v>
      </c>
      <c r="F61" s="3">
        <v>61.39</v>
      </c>
      <c r="G61" s="3">
        <v>75.39</v>
      </c>
      <c r="H61" s="3">
        <v>32.93</v>
      </c>
      <c r="I61" s="3">
        <v>37.19</v>
      </c>
      <c r="J61" s="3">
        <v>13.73</v>
      </c>
      <c r="K61" s="3">
        <v>30.32</v>
      </c>
      <c r="L61" s="3">
        <v>107.5</v>
      </c>
      <c r="M61" s="3">
        <v>114.24</v>
      </c>
      <c r="N61" s="3">
        <v>64.62</v>
      </c>
      <c r="O61" s="3">
        <v>53.85</v>
      </c>
      <c r="P61" s="3">
        <v>0</v>
      </c>
      <c r="Q61" s="3">
        <v>34.93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5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30.32</v>
      </c>
    </row>
    <row r="62" spans="1:35" ht="15">
      <c r="A62" t="str">
        <f>"3824901"</f>
        <v>3824901</v>
      </c>
      <c r="B62" t="s">
        <v>36</v>
      </c>
      <c r="C62" t="str">
        <f t="shared" si="1"/>
        <v>13/01/01</v>
      </c>
      <c r="D62" s="3">
        <v>147.95</v>
      </c>
      <c r="E62" s="3">
        <v>109.11</v>
      </c>
      <c r="F62" s="3">
        <v>1.08</v>
      </c>
      <c r="G62" s="3">
        <v>102.54</v>
      </c>
      <c r="H62" s="3">
        <v>37.28</v>
      </c>
      <c r="I62" s="3">
        <v>1.08</v>
      </c>
      <c r="J62" s="3">
        <v>1.08</v>
      </c>
      <c r="K62" s="3">
        <v>34.34</v>
      </c>
      <c r="L62" s="3">
        <v>121.72</v>
      </c>
      <c r="M62" s="3">
        <v>144.57</v>
      </c>
      <c r="N62" s="3">
        <v>1.08</v>
      </c>
      <c r="O62" s="3">
        <v>1.08</v>
      </c>
      <c r="P62" s="3">
        <v>0</v>
      </c>
      <c r="Q62" s="3">
        <v>27.65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6.38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34.34</v>
      </c>
    </row>
    <row r="63" spans="1:35" ht="15">
      <c r="A63" t="str">
        <f>"7000915"</f>
        <v>7000915</v>
      </c>
      <c r="B63" t="s">
        <v>74</v>
      </c>
      <c r="C63" t="str">
        <f t="shared" si="1"/>
        <v>13/01/01</v>
      </c>
      <c r="D63" s="3">
        <v>163.73</v>
      </c>
      <c r="E63" s="3">
        <v>106.88</v>
      </c>
      <c r="F63" s="3">
        <v>75</v>
      </c>
      <c r="G63" s="3">
        <v>75</v>
      </c>
      <c r="H63" s="3">
        <v>20.07</v>
      </c>
      <c r="I63" s="3">
        <v>13</v>
      </c>
      <c r="J63" s="3">
        <v>13</v>
      </c>
      <c r="K63" s="3">
        <v>19.35</v>
      </c>
      <c r="L63" s="3">
        <v>138.44</v>
      </c>
      <c r="M63" s="3">
        <v>98.53</v>
      </c>
      <c r="N63" s="3">
        <v>75</v>
      </c>
      <c r="O63" s="3">
        <v>75</v>
      </c>
      <c r="P63" s="3">
        <v>0</v>
      </c>
      <c r="Q63" s="3">
        <v>31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16</v>
      </c>
      <c r="AG63" s="3">
        <v>0</v>
      </c>
      <c r="AH63" s="3">
        <v>0</v>
      </c>
      <c r="AI63" s="3">
        <v>19.35</v>
      </c>
    </row>
    <row r="64" spans="1:35" ht="15">
      <c r="A64" t="str">
        <f>"2701903"</f>
        <v>2701903</v>
      </c>
      <c r="B64" t="s">
        <v>19</v>
      </c>
      <c r="C64" t="str">
        <f t="shared" si="1"/>
        <v>13/01/01</v>
      </c>
      <c r="D64" s="3">
        <v>119.45</v>
      </c>
      <c r="E64" s="3">
        <v>113.3</v>
      </c>
      <c r="F64" s="3">
        <v>122.72</v>
      </c>
      <c r="G64" s="3">
        <v>106.49</v>
      </c>
      <c r="H64" s="3">
        <v>28.93</v>
      </c>
      <c r="I64" s="3">
        <v>20.55</v>
      </c>
      <c r="J64" s="3">
        <v>25.69</v>
      </c>
      <c r="K64" s="3">
        <v>25.2</v>
      </c>
      <c r="L64" s="3">
        <v>104.13</v>
      </c>
      <c r="M64" s="3">
        <v>150.11</v>
      </c>
      <c r="N64" s="3">
        <v>102.68</v>
      </c>
      <c r="O64" s="3">
        <v>142.43</v>
      </c>
      <c r="P64" s="3">
        <v>0</v>
      </c>
      <c r="Q64" s="3">
        <v>33</v>
      </c>
      <c r="R64" s="3">
        <v>80.08</v>
      </c>
      <c r="S64" s="3">
        <v>0</v>
      </c>
      <c r="T64" s="3">
        <v>14.6</v>
      </c>
      <c r="U64" s="3">
        <v>0</v>
      </c>
      <c r="V64" s="3">
        <v>9.73</v>
      </c>
      <c r="W64" s="3">
        <v>14.25</v>
      </c>
      <c r="X64" s="3">
        <v>0</v>
      </c>
      <c r="Y64" s="3">
        <v>0</v>
      </c>
      <c r="Z64" s="3">
        <v>0</v>
      </c>
      <c r="AA64" s="3">
        <v>0</v>
      </c>
      <c r="AB64" s="3">
        <v>6.31</v>
      </c>
      <c r="AC64" s="3">
        <v>0</v>
      </c>
      <c r="AD64" s="3">
        <v>20.64</v>
      </c>
      <c r="AE64" s="3">
        <v>0</v>
      </c>
      <c r="AF64" s="3">
        <v>0</v>
      </c>
      <c r="AG64" s="3">
        <v>0</v>
      </c>
      <c r="AH64" s="3">
        <v>0</v>
      </c>
      <c r="AI64" s="3">
        <v>25.2</v>
      </c>
    </row>
    <row r="65" spans="1:35" ht="15">
      <c r="A65" t="str">
        <f>"7003902"</f>
        <v>7003902</v>
      </c>
      <c r="B65" t="s">
        <v>94</v>
      </c>
      <c r="C65" t="str">
        <f t="shared" si="1"/>
        <v>13/01/01</v>
      </c>
      <c r="D65" s="3">
        <v>137.8</v>
      </c>
      <c r="E65" s="3">
        <v>97.02</v>
      </c>
      <c r="F65" s="3">
        <v>108.99</v>
      </c>
      <c r="G65" s="3">
        <v>86.47</v>
      </c>
      <c r="H65" s="3">
        <v>17.89</v>
      </c>
      <c r="I65" s="3">
        <v>14.98</v>
      </c>
      <c r="J65" s="3">
        <v>14.98</v>
      </c>
      <c r="K65" s="3">
        <v>18.53</v>
      </c>
      <c r="L65" s="3">
        <v>105.71</v>
      </c>
      <c r="M65" s="3">
        <v>99.84</v>
      </c>
      <c r="N65" s="3">
        <v>99.62</v>
      </c>
      <c r="O65" s="3">
        <v>116.72</v>
      </c>
      <c r="P65" s="3">
        <v>0</v>
      </c>
      <c r="Q65" s="3">
        <v>31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17.06</v>
      </c>
      <c r="AE65" s="3">
        <v>0</v>
      </c>
      <c r="AF65" s="3">
        <v>16</v>
      </c>
      <c r="AG65" s="3">
        <v>0</v>
      </c>
      <c r="AH65" s="3">
        <v>0</v>
      </c>
      <c r="AI65" s="3">
        <v>18.53</v>
      </c>
    </row>
    <row r="66" spans="1:35" ht="15">
      <c r="A66" t="str">
        <f>"7001915"</f>
        <v>7001915</v>
      </c>
      <c r="B66" t="s">
        <v>82</v>
      </c>
      <c r="C66" t="str">
        <f t="shared" si="1"/>
        <v>13/01/01</v>
      </c>
      <c r="D66" s="3">
        <v>108.71</v>
      </c>
      <c r="E66" s="3">
        <v>124.13</v>
      </c>
      <c r="F66" s="3">
        <v>70.01</v>
      </c>
      <c r="G66" s="3">
        <v>62.47</v>
      </c>
      <c r="H66" s="3">
        <v>17.88</v>
      </c>
      <c r="I66" s="3">
        <v>14.86</v>
      </c>
      <c r="J66" s="3">
        <v>18.82</v>
      </c>
      <c r="K66" s="3">
        <v>18.07</v>
      </c>
      <c r="L66" s="3">
        <v>79.36</v>
      </c>
      <c r="M66" s="3">
        <v>85.45</v>
      </c>
      <c r="N66" s="3">
        <v>110.06</v>
      </c>
      <c r="O66" s="3">
        <v>80.77</v>
      </c>
      <c r="P66" s="3">
        <v>0</v>
      </c>
      <c r="Q66" s="3">
        <v>28.83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10</v>
      </c>
      <c r="AG66" s="3">
        <v>0</v>
      </c>
      <c r="AH66" s="3">
        <v>0</v>
      </c>
      <c r="AI66" s="3">
        <v>18.07</v>
      </c>
    </row>
    <row r="67" spans="1:35" ht="15">
      <c r="A67" t="str">
        <f>"7001919"</f>
        <v>7001919</v>
      </c>
      <c r="B67" t="s">
        <v>86</v>
      </c>
      <c r="C67" t="str">
        <f t="shared" si="1"/>
        <v>13/01/01</v>
      </c>
      <c r="D67" s="3">
        <v>84.55</v>
      </c>
      <c r="E67" s="3">
        <v>124.46</v>
      </c>
      <c r="F67" s="3">
        <v>70.01</v>
      </c>
      <c r="G67" s="3">
        <v>62.47</v>
      </c>
      <c r="H67" s="3">
        <v>15.08</v>
      </c>
      <c r="I67" s="3">
        <v>14.86</v>
      </c>
      <c r="J67" s="3">
        <v>13.9</v>
      </c>
      <c r="K67" s="3">
        <v>21.08</v>
      </c>
      <c r="L67" s="3">
        <v>118.2</v>
      </c>
      <c r="M67" s="3">
        <v>97.16</v>
      </c>
      <c r="N67" s="3">
        <v>59.24</v>
      </c>
      <c r="O67" s="3">
        <v>80.77</v>
      </c>
      <c r="P67" s="3">
        <v>0</v>
      </c>
      <c r="Q67" s="3">
        <v>29.52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10</v>
      </c>
      <c r="AG67" s="3">
        <v>0</v>
      </c>
      <c r="AH67" s="3">
        <v>0</v>
      </c>
      <c r="AI67" s="3">
        <v>21.08</v>
      </c>
    </row>
    <row r="68" spans="1:35" ht="15">
      <c r="A68" t="str">
        <f>"1451901"</f>
        <v>1451901</v>
      </c>
      <c r="B68" t="s">
        <v>11</v>
      </c>
      <c r="C68" t="str">
        <f t="shared" si="1"/>
        <v>13/01/01</v>
      </c>
      <c r="D68" s="3">
        <v>100.33</v>
      </c>
      <c r="E68" s="3">
        <v>73.99</v>
      </c>
      <c r="F68" s="3">
        <v>80.15</v>
      </c>
      <c r="G68" s="3">
        <v>69.54</v>
      </c>
      <c r="H68" s="3">
        <v>25.27</v>
      </c>
      <c r="I68" s="3">
        <v>12.55</v>
      </c>
      <c r="J68" s="3">
        <v>20.31</v>
      </c>
      <c r="K68" s="3">
        <v>23.29</v>
      </c>
      <c r="L68" s="3">
        <v>82.54</v>
      </c>
      <c r="M68" s="3">
        <v>94.14</v>
      </c>
      <c r="N68" s="3">
        <v>32.31</v>
      </c>
      <c r="O68" s="3">
        <v>43.08</v>
      </c>
      <c r="P68" s="3">
        <v>0</v>
      </c>
      <c r="Q68" s="3">
        <v>31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5.3</v>
      </c>
      <c r="AC68" s="3">
        <v>0</v>
      </c>
      <c r="AD68" s="3">
        <v>18.21</v>
      </c>
      <c r="AE68" s="3">
        <v>0</v>
      </c>
      <c r="AF68" s="3">
        <v>0</v>
      </c>
      <c r="AG68" s="3">
        <v>0</v>
      </c>
      <c r="AH68" s="3">
        <v>0</v>
      </c>
      <c r="AI68" s="3">
        <v>23.29</v>
      </c>
    </row>
    <row r="69" spans="1:35" ht="15">
      <c r="A69" t="str">
        <f>"4501901"</f>
        <v>4501901</v>
      </c>
      <c r="B69" t="s">
        <v>41</v>
      </c>
      <c r="C69" t="str">
        <f t="shared" si="1"/>
        <v>13/01/01</v>
      </c>
      <c r="D69" s="3">
        <v>120.67</v>
      </c>
      <c r="E69" s="3">
        <v>88.98</v>
      </c>
      <c r="F69" s="3">
        <v>64.91</v>
      </c>
      <c r="G69" s="3">
        <v>83.63</v>
      </c>
      <c r="H69" s="3">
        <v>30.4</v>
      </c>
      <c r="I69" s="3">
        <v>27.27</v>
      </c>
      <c r="J69" s="3">
        <v>27.27</v>
      </c>
      <c r="K69" s="3">
        <v>28</v>
      </c>
      <c r="L69" s="3">
        <v>99.27</v>
      </c>
      <c r="M69" s="3">
        <v>117.9</v>
      </c>
      <c r="N69" s="3">
        <v>80.65</v>
      </c>
      <c r="O69" s="3">
        <v>92.6</v>
      </c>
      <c r="P69" s="3">
        <v>0</v>
      </c>
      <c r="Q69" s="3">
        <v>31.73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5.4</v>
      </c>
      <c r="AB69" s="3">
        <v>5.41</v>
      </c>
      <c r="AC69" s="3">
        <v>0</v>
      </c>
      <c r="AD69" s="3">
        <v>17.5</v>
      </c>
      <c r="AE69" s="3">
        <v>0</v>
      </c>
      <c r="AF69" s="3">
        <v>0</v>
      </c>
      <c r="AG69" s="3">
        <v>0</v>
      </c>
      <c r="AH69" s="3">
        <v>0</v>
      </c>
      <c r="AI69" s="3">
        <v>28</v>
      </c>
    </row>
    <row r="70" spans="1:35" ht="15">
      <c r="A70" t="str">
        <f>"7000903"</f>
        <v>7000903</v>
      </c>
      <c r="B70" t="s">
        <v>66</v>
      </c>
      <c r="C70" t="str">
        <f aca="true" t="shared" si="2" ref="C70:C103">"13/01/01"</f>
        <v>13/01/01</v>
      </c>
      <c r="D70" s="3">
        <v>167.85</v>
      </c>
      <c r="E70" s="3">
        <v>118.91</v>
      </c>
      <c r="F70" s="3">
        <v>66.77</v>
      </c>
      <c r="G70" s="3">
        <v>110.94</v>
      </c>
      <c r="H70" s="3">
        <v>19.33</v>
      </c>
      <c r="I70" s="3">
        <v>10.23</v>
      </c>
      <c r="J70" s="3">
        <v>10.23</v>
      </c>
      <c r="K70" s="3">
        <v>18.33</v>
      </c>
      <c r="L70" s="3">
        <v>146.21</v>
      </c>
      <c r="M70" s="3">
        <v>125.06</v>
      </c>
      <c r="N70" s="3">
        <v>104.54</v>
      </c>
      <c r="O70" s="3">
        <v>66.77</v>
      </c>
      <c r="P70" s="3">
        <v>0</v>
      </c>
      <c r="Q70" s="3">
        <v>31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4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18.33</v>
      </c>
    </row>
    <row r="71" spans="1:35" ht="15">
      <c r="A71" t="str">
        <f>"1404904"</f>
        <v>1404904</v>
      </c>
      <c r="B71" t="s">
        <v>10</v>
      </c>
      <c r="C71" t="str">
        <f t="shared" si="2"/>
        <v>13/01/01</v>
      </c>
      <c r="D71" s="3">
        <v>129.66</v>
      </c>
      <c r="E71" s="3">
        <v>81.69</v>
      </c>
      <c r="F71" s="3">
        <v>78.88</v>
      </c>
      <c r="G71" s="3">
        <v>76.75</v>
      </c>
      <c r="H71" s="3">
        <v>32.36</v>
      </c>
      <c r="I71" s="3">
        <v>19.39</v>
      </c>
      <c r="J71" s="3">
        <v>28.67</v>
      </c>
      <c r="K71" s="3">
        <v>29.13</v>
      </c>
      <c r="L71" s="3">
        <v>116.6</v>
      </c>
      <c r="M71" s="3">
        <v>112.83</v>
      </c>
      <c r="N71" s="3">
        <v>63.96</v>
      </c>
      <c r="O71" s="3">
        <v>85.09</v>
      </c>
      <c r="P71" s="3">
        <v>0</v>
      </c>
      <c r="Q71" s="3">
        <v>28.47</v>
      </c>
      <c r="R71" s="3">
        <v>76.22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60.9</v>
      </c>
      <c r="AA71" s="3">
        <v>0</v>
      </c>
      <c r="AB71" s="3">
        <v>4.32</v>
      </c>
      <c r="AC71" s="3">
        <v>0</v>
      </c>
      <c r="AD71" s="3">
        <v>17.98</v>
      </c>
      <c r="AE71" s="3">
        <v>0</v>
      </c>
      <c r="AF71" s="3">
        <v>0</v>
      </c>
      <c r="AG71" s="3">
        <v>0</v>
      </c>
      <c r="AH71" s="3">
        <v>0</v>
      </c>
      <c r="AI71" s="3">
        <v>29.13</v>
      </c>
    </row>
    <row r="72" spans="1:35" ht="15">
      <c r="A72" t="str">
        <f>"1401903"</f>
        <v>1401903</v>
      </c>
      <c r="B72" t="s">
        <v>9</v>
      </c>
      <c r="C72" t="str">
        <f t="shared" si="2"/>
        <v>13/01/01</v>
      </c>
      <c r="D72" s="3">
        <v>133.12</v>
      </c>
      <c r="E72" s="3">
        <v>98.24</v>
      </c>
      <c r="F72" s="3">
        <v>80.08</v>
      </c>
      <c r="G72" s="3">
        <v>80.63</v>
      </c>
      <c r="H72" s="3">
        <v>33.55</v>
      </c>
      <c r="I72" s="3">
        <v>11.98</v>
      </c>
      <c r="J72" s="3">
        <v>26.95</v>
      </c>
      <c r="K72" s="3">
        <v>30.91</v>
      </c>
      <c r="L72" s="3">
        <v>109.58</v>
      </c>
      <c r="M72" s="3">
        <v>81.93</v>
      </c>
      <c r="N72" s="3">
        <v>43.08</v>
      </c>
      <c r="O72" s="3">
        <v>53.85</v>
      </c>
      <c r="P72" s="3">
        <v>0</v>
      </c>
      <c r="Q72" s="3">
        <v>32.95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60.9</v>
      </c>
      <c r="AA72" s="3">
        <v>0</v>
      </c>
      <c r="AB72" s="3">
        <v>4.45</v>
      </c>
      <c r="AC72" s="3">
        <v>0</v>
      </c>
      <c r="AD72" s="3">
        <v>19.32</v>
      </c>
      <c r="AE72" s="3">
        <v>0</v>
      </c>
      <c r="AF72" s="3">
        <v>0</v>
      </c>
      <c r="AG72" s="3">
        <v>0</v>
      </c>
      <c r="AH72" s="3">
        <v>0</v>
      </c>
      <c r="AI72" s="3">
        <v>30.91</v>
      </c>
    </row>
    <row r="73" spans="1:35" ht="15">
      <c r="A73" t="str">
        <f>"2950900"</f>
        <v>2950900</v>
      </c>
      <c r="B73" t="s">
        <v>26</v>
      </c>
      <c r="C73" t="str">
        <f t="shared" si="2"/>
        <v>13/01/01</v>
      </c>
      <c r="D73" s="3">
        <v>141.7</v>
      </c>
      <c r="E73" s="3">
        <v>101.45</v>
      </c>
      <c r="F73" s="3">
        <v>103.39</v>
      </c>
      <c r="G73" s="3">
        <v>97.65</v>
      </c>
      <c r="H73" s="3">
        <v>19.96</v>
      </c>
      <c r="I73" s="3">
        <v>11.31</v>
      </c>
      <c r="J73" s="3">
        <v>11.31</v>
      </c>
      <c r="K73" s="3">
        <v>20.01</v>
      </c>
      <c r="L73" s="3">
        <v>126.37</v>
      </c>
      <c r="M73" s="3">
        <v>104.99</v>
      </c>
      <c r="N73" s="3">
        <v>80.77</v>
      </c>
      <c r="O73" s="3">
        <v>80.77</v>
      </c>
      <c r="P73" s="3">
        <v>0</v>
      </c>
      <c r="Q73" s="3">
        <v>27.64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20.01</v>
      </c>
    </row>
    <row r="74" spans="1:35" ht="15">
      <c r="A74" t="str">
        <f>"5907902"</f>
        <v>5907902</v>
      </c>
      <c r="B74" t="s">
        <v>63</v>
      </c>
      <c r="C74" t="str">
        <f t="shared" si="2"/>
        <v>13/01/01</v>
      </c>
      <c r="D74" s="3">
        <v>178.71</v>
      </c>
      <c r="E74" s="3">
        <v>77.73</v>
      </c>
      <c r="F74" s="3">
        <v>131.89</v>
      </c>
      <c r="G74" s="3">
        <v>35.04</v>
      </c>
      <c r="H74" s="3">
        <v>22.31</v>
      </c>
      <c r="I74" s="3">
        <v>15.08</v>
      </c>
      <c r="J74" s="3">
        <v>15.08</v>
      </c>
      <c r="K74" s="3">
        <v>21.52</v>
      </c>
      <c r="L74" s="3">
        <v>138.87</v>
      </c>
      <c r="M74" s="3">
        <v>107.02</v>
      </c>
      <c r="N74" s="3">
        <v>80.77</v>
      </c>
      <c r="O74" s="3">
        <v>46.31</v>
      </c>
      <c r="P74" s="3">
        <v>0</v>
      </c>
      <c r="Q74" s="3">
        <v>30.71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60.9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21.52</v>
      </c>
    </row>
    <row r="75" spans="1:35" ht="15">
      <c r="A75" t="str">
        <f>"5925901"</f>
        <v>5925901</v>
      </c>
      <c r="B75" t="s">
        <v>64</v>
      </c>
      <c r="C75" t="str">
        <f t="shared" si="2"/>
        <v>13/01/01</v>
      </c>
      <c r="D75" s="3">
        <v>159.84</v>
      </c>
      <c r="E75" s="3">
        <v>99.72</v>
      </c>
      <c r="F75" s="3">
        <v>114.15</v>
      </c>
      <c r="G75" s="3">
        <v>106.53</v>
      </c>
      <c r="H75" s="3">
        <v>20.35</v>
      </c>
      <c r="I75" s="3">
        <v>15.62</v>
      </c>
      <c r="J75" s="3">
        <v>15.62</v>
      </c>
      <c r="K75" s="3">
        <v>19.63</v>
      </c>
      <c r="L75" s="3">
        <v>140.39</v>
      </c>
      <c r="M75" s="3">
        <v>93.32</v>
      </c>
      <c r="N75" s="3">
        <v>110.06</v>
      </c>
      <c r="O75" s="3">
        <v>116.72</v>
      </c>
      <c r="P75" s="3">
        <v>0</v>
      </c>
      <c r="Q75" s="3">
        <v>31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19.63</v>
      </c>
    </row>
    <row r="76" spans="1:35" ht="15">
      <c r="A76" t="str">
        <f>"5157902"</f>
        <v>5157902</v>
      </c>
      <c r="B76" t="s">
        <v>48</v>
      </c>
      <c r="C76" t="str">
        <f t="shared" si="2"/>
        <v>13/01/01</v>
      </c>
      <c r="D76" s="3">
        <v>182.04</v>
      </c>
      <c r="E76" s="3">
        <v>95.61</v>
      </c>
      <c r="F76" s="3">
        <v>78.97</v>
      </c>
      <c r="G76" s="3">
        <v>66.53</v>
      </c>
      <c r="H76" s="3">
        <v>21.19</v>
      </c>
      <c r="I76" s="3">
        <v>14.81</v>
      </c>
      <c r="J76" s="3">
        <v>14.81</v>
      </c>
      <c r="K76" s="3">
        <v>21.01</v>
      </c>
      <c r="L76" s="3">
        <v>60.08</v>
      </c>
      <c r="M76" s="3">
        <v>64.62</v>
      </c>
      <c r="N76" s="3">
        <v>64.62</v>
      </c>
      <c r="O76" s="3">
        <v>64.62</v>
      </c>
      <c r="P76" s="3">
        <v>0</v>
      </c>
      <c r="Q76" s="3">
        <v>29.18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6.52</v>
      </c>
      <c r="AC76" s="3">
        <v>0</v>
      </c>
      <c r="AD76" s="3">
        <v>13.32</v>
      </c>
      <c r="AE76" s="3">
        <v>0</v>
      </c>
      <c r="AF76" s="3">
        <v>0</v>
      </c>
      <c r="AG76" s="3">
        <v>0</v>
      </c>
      <c r="AH76" s="3">
        <v>0</v>
      </c>
      <c r="AI76" s="3">
        <v>21.01</v>
      </c>
    </row>
    <row r="77" spans="1:35" ht="15">
      <c r="A77" t="str">
        <f>"4423901"</f>
        <v>4423901</v>
      </c>
      <c r="B77" t="s">
        <v>40</v>
      </c>
      <c r="C77" t="str">
        <f t="shared" si="2"/>
        <v>13/01/01</v>
      </c>
      <c r="D77" s="3">
        <v>128.56</v>
      </c>
      <c r="E77" s="3">
        <v>89.58</v>
      </c>
      <c r="F77" s="3">
        <v>64.62</v>
      </c>
      <c r="G77" s="3">
        <v>90.83</v>
      </c>
      <c r="H77" s="3">
        <v>35.13</v>
      </c>
      <c r="I77" s="3">
        <v>19.08</v>
      </c>
      <c r="J77" s="3">
        <v>28.21</v>
      </c>
      <c r="K77" s="3">
        <v>32.36</v>
      </c>
      <c r="L77" s="3">
        <v>99.68</v>
      </c>
      <c r="M77" s="3">
        <v>127.32</v>
      </c>
      <c r="N77" s="3">
        <v>32.31</v>
      </c>
      <c r="O77" s="3">
        <v>80.77</v>
      </c>
      <c r="P77" s="3">
        <v>0</v>
      </c>
      <c r="Q77" s="3">
        <v>30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14.25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32.36</v>
      </c>
    </row>
    <row r="78" spans="1:35" ht="15">
      <c r="A78" t="str">
        <f>"7003901"</f>
        <v>7003901</v>
      </c>
      <c r="B78" t="s">
        <v>93</v>
      </c>
      <c r="C78" t="str">
        <f t="shared" si="2"/>
        <v>13/01/01</v>
      </c>
      <c r="D78" s="3">
        <v>159.62</v>
      </c>
      <c r="E78" s="3">
        <v>95.75</v>
      </c>
      <c r="F78" s="3">
        <v>107.51</v>
      </c>
      <c r="G78" s="3">
        <v>92.58</v>
      </c>
      <c r="H78" s="3">
        <v>19.7</v>
      </c>
      <c r="I78" s="3">
        <v>19.07</v>
      </c>
      <c r="J78" s="3">
        <v>14.11</v>
      </c>
      <c r="K78" s="3">
        <v>19.9</v>
      </c>
      <c r="L78" s="3">
        <v>96.05</v>
      </c>
      <c r="M78" s="3">
        <v>80.36</v>
      </c>
      <c r="N78" s="3">
        <v>67.85</v>
      </c>
      <c r="O78" s="3">
        <v>67.85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19.9</v>
      </c>
    </row>
    <row r="79" spans="1:35" ht="15">
      <c r="A79" t="str">
        <f>"5022901"</f>
        <v>5022901</v>
      </c>
      <c r="B79" t="s">
        <v>43</v>
      </c>
      <c r="C79" t="str">
        <f t="shared" si="2"/>
        <v>13/01/01</v>
      </c>
      <c r="D79" s="3">
        <v>130.91</v>
      </c>
      <c r="E79" s="3">
        <v>96.54</v>
      </c>
      <c r="F79" s="3">
        <v>64.62</v>
      </c>
      <c r="G79" s="3">
        <v>90.73</v>
      </c>
      <c r="H79" s="3">
        <v>32.98</v>
      </c>
      <c r="I79" s="3">
        <v>37.26</v>
      </c>
      <c r="J79" s="3">
        <v>21.9</v>
      </c>
      <c r="K79" s="3">
        <v>30.39</v>
      </c>
      <c r="L79" s="3">
        <v>80.42</v>
      </c>
      <c r="M79" s="3">
        <v>48.47</v>
      </c>
      <c r="N79" s="3">
        <v>70.01</v>
      </c>
      <c r="O79" s="3">
        <v>76.47</v>
      </c>
      <c r="P79" s="3">
        <v>0</v>
      </c>
      <c r="Q79" s="3">
        <v>23.76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5.84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30.39</v>
      </c>
    </row>
    <row r="80" spans="1:35" ht="15">
      <c r="A80" t="str">
        <f>"5154902"</f>
        <v>5154902</v>
      </c>
      <c r="B80" t="s">
        <v>47</v>
      </c>
      <c r="C80" t="str">
        <f t="shared" si="2"/>
        <v>13/01/01</v>
      </c>
      <c r="D80" s="3">
        <v>164.86</v>
      </c>
      <c r="E80" s="3">
        <v>106.53</v>
      </c>
      <c r="F80" s="3">
        <v>71.2</v>
      </c>
      <c r="G80" s="3">
        <v>71.2</v>
      </c>
      <c r="H80" s="3">
        <v>20.21</v>
      </c>
      <c r="I80" s="3">
        <v>12.56</v>
      </c>
      <c r="J80" s="3">
        <v>12.56</v>
      </c>
      <c r="K80" s="3">
        <v>19.48</v>
      </c>
      <c r="L80" s="3">
        <v>139.4</v>
      </c>
      <c r="M80" s="3">
        <v>59.68</v>
      </c>
      <c r="N80" s="3">
        <v>78.52</v>
      </c>
      <c r="O80" s="3">
        <v>73.29</v>
      </c>
      <c r="P80" s="3">
        <v>0</v>
      </c>
      <c r="Q80" s="3">
        <v>25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19.48</v>
      </c>
    </row>
    <row r="81" spans="1:35" ht="15">
      <c r="A81" t="str">
        <f>"5220900"</f>
        <v>5220900</v>
      </c>
      <c r="B81" t="s">
        <v>51</v>
      </c>
      <c r="C81" t="str">
        <f t="shared" si="2"/>
        <v>13/01/01</v>
      </c>
      <c r="D81" s="3">
        <v>154.25</v>
      </c>
      <c r="E81" s="3">
        <v>98.71</v>
      </c>
      <c r="F81" s="3">
        <v>86.16</v>
      </c>
      <c r="G81" s="3">
        <v>98.61</v>
      </c>
      <c r="H81" s="3">
        <v>38.86</v>
      </c>
      <c r="I81" s="3">
        <v>10.77</v>
      </c>
      <c r="J81" s="3">
        <v>10.77</v>
      </c>
      <c r="K81" s="3">
        <v>26.33</v>
      </c>
      <c r="L81" s="3">
        <v>126.89</v>
      </c>
      <c r="M81" s="3">
        <v>150.72</v>
      </c>
      <c r="N81" s="3">
        <v>72.28</v>
      </c>
      <c r="O81" s="3">
        <v>86.16</v>
      </c>
      <c r="P81" s="3">
        <v>0</v>
      </c>
      <c r="Q81" s="3">
        <v>22.59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6.27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26.33</v>
      </c>
    </row>
    <row r="82" spans="1:35" ht="15">
      <c r="A82" t="str">
        <f>"5903900"</f>
        <v>5903900</v>
      </c>
      <c r="B82" t="s">
        <v>59</v>
      </c>
      <c r="C82" t="str">
        <f t="shared" si="2"/>
        <v>13/01/01</v>
      </c>
      <c r="D82" s="3">
        <v>154.49</v>
      </c>
      <c r="E82" s="3">
        <v>123.47</v>
      </c>
      <c r="F82" s="3">
        <v>66.77</v>
      </c>
      <c r="G82" s="3">
        <v>115.2</v>
      </c>
      <c r="H82" s="3">
        <v>20.86</v>
      </c>
      <c r="I82" s="3">
        <v>15.83</v>
      </c>
      <c r="J82" s="3">
        <v>15.83</v>
      </c>
      <c r="K82" s="3">
        <v>20.63</v>
      </c>
      <c r="L82" s="3">
        <v>127.53</v>
      </c>
      <c r="M82" s="3">
        <v>129.86</v>
      </c>
      <c r="N82" s="3">
        <v>66.77</v>
      </c>
      <c r="O82" s="3">
        <v>66.77</v>
      </c>
      <c r="P82" s="3">
        <v>0</v>
      </c>
      <c r="Q82" s="3">
        <v>31.07</v>
      </c>
      <c r="R82" s="3">
        <v>97.7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17.34</v>
      </c>
      <c r="AE82" s="3">
        <v>0</v>
      </c>
      <c r="AF82" s="3">
        <v>0</v>
      </c>
      <c r="AG82" s="3">
        <v>0</v>
      </c>
      <c r="AH82" s="3">
        <v>0</v>
      </c>
      <c r="AI82" s="3">
        <v>20.63</v>
      </c>
    </row>
    <row r="83" spans="1:35" ht="15">
      <c r="A83" t="str">
        <f>"5320901"</f>
        <v>5320901</v>
      </c>
      <c r="B83" t="s">
        <v>52</v>
      </c>
      <c r="C83" t="str">
        <f t="shared" si="2"/>
        <v>13/01/01</v>
      </c>
      <c r="D83" s="3">
        <v>123.36</v>
      </c>
      <c r="E83" s="3">
        <v>90.97</v>
      </c>
      <c r="F83" s="3">
        <v>98.55</v>
      </c>
      <c r="G83" s="3">
        <v>85.5</v>
      </c>
      <c r="H83" s="3">
        <v>31.09</v>
      </c>
      <c r="I83" s="3">
        <v>18.58</v>
      </c>
      <c r="J83" s="3">
        <v>24.96</v>
      </c>
      <c r="K83" s="3">
        <v>28.63</v>
      </c>
      <c r="L83" s="3">
        <v>101.5</v>
      </c>
      <c r="M83" s="3">
        <v>70.01</v>
      </c>
      <c r="N83" s="3">
        <v>82.46</v>
      </c>
      <c r="O83" s="3">
        <v>70.01</v>
      </c>
      <c r="P83" s="3">
        <v>0</v>
      </c>
      <c r="Q83" s="3">
        <v>27.87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6.52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28.63</v>
      </c>
    </row>
    <row r="84" spans="1:35" ht="15">
      <c r="A84" t="str">
        <f>"0663902"</f>
        <v>0663902</v>
      </c>
      <c r="B84" t="s">
        <v>4</v>
      </c>
      <c r="C84" t="str">
        <f t="shared" si="2"/>
        <v>13/01/01</v>
      </c>
      <c r="D84" s="3">
        <v>154.25</v>
      </c>
      <c r="E84" s="3">
        <v>88.13</v>
      </c>
      <c r="F84" s="3">
        <v>83.16</v>
      </c>
      <c r="G84" s="3">
        <v>76.15</v>
      </c>
      <c r="H84" s="3">
        <v>25.21</v>
      </c>
      <c r="I84" s="3">
        <v>16.7</v>
      </c>
      <c r="J84" s="3">
        <v>21.53</v>
      </c>
      <c r="K84" s="3">
        <v>22.15</v>
      </c>
      <c r="L84" s="3">
        <v>73.07</v>
      </c>
      <c r="M84" s="3">
        <v>78.31</v>
      </c>
      <c r="N84" s="3">
        <v>78.6</v>
      </c>
      <c r="O84" s="3">
        <v>123.86</v>
      </c>
      <c r="P84" s="3">
        <v>0</v>
      </c>
      <c r="Q84" s="3">
        <v>26.27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5.58</v>
      </c>
      <c r="AC84" s="3">
        <v>0</v>
      </c>
      <c r="AD84" s="3">
        <v>20.66</v>
      </c>
      <c r="AE84" s="3">
        <v>0</v>
      </c>
      <c r="AF84" s="3">
        <v>0</v>
      </c>
      <c r="AG84" s="3">
        <v>0</v>
      </c>
      <c r="AH84" s="3">
        <v>0</v>
      </c>
      <c r="AI84" s="3">
        <v>22.15</v>
      </c>
    </row>
    <row r="85" spans="1:35" ht="15">
      <c r="A85" t="str">
        <f>"5501901"</f>
        <v>5501901</v>
      </c>
      <c r="B85" t="s">
        <v>54</v>
      </c>
      <c r="C85" t="str">
        <f t="shared" si="2"/>
        <v>13/01/01</v>
      </c>
      <c r="D85" s="3">
        <v>151.53</v>
      </c>
      <c r="E85" s="3">
        <v>99.6</v>
      </c>
      <c r="F85" s="3">
        <v>80.77</v>
      </c>
      <c r="G85" s="3">
        <v>99.6</v>
      </c>
      <c r="H85" s="3">
        <v>17.23</v>
      </c>
      <c r="I85" s="3">
        <v>15.62</v>
      </c>
      <c r="J85" s="3">
        <v>11.95</v>
      </c>
      <c r="K85" s="3">
        <v>24.9</v>
      </c>
      <c r="L85" s="3">
        <v>89.04</v>
      </c>
      <c r="M85" s="3">
        <v>86.93</v>
      </c>
      <c r="N85" s="3">
        <v>80.77</v>
      </c>
      <c r="O85" s="3">
        <v>43.08</v>
      </c>
      <c r="P85" s="3">
        <v>0</v>
      </c>
      <c r="Q85" s="3">
        <v>34.93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6.52</v>
      </c>
      <c r="AC85" s="3">
        <v>0</v>
      </c>
      <c r="AD85" s="3">
        <v>20.66</v>
      </c>
      <c r="AE85" s="3">
        <v>0</v>
      </c>
      <c r="AF85" s="3">
        <v>0</v>
      </c>
      <c r="AG85" s="3">
        <v>0</v>
      </c>
      <c r="AH85" s="3">
        <v>0</v>
      </c>
      <c r="AI85" s="3">
        <v>24.9</v>
      </c>
    </row>
    <row r="86" spans="1:35" ht="15">
      <c r="A86" t="str">
        <f>"5904901"</f>
        <v>5904901</v>
      </c>
      <c r="B86" t="s">
        <v>60</v>
      </c>
      <c r="C86" t="str">
        <f t="shared" si="2"/>
        <v>13/01/01</v>
      </c>
      <c r="D86" s="3">
        <v>151.52</v>
      </c>
      <c r="E86" s="3">
        <v>106.39</v>
      </c>
      <c r="F86" s="3">
        <v>92.89</v>
      </c>
      <c r="G86" s="3">
        <v>94.65</v>
      </c>
      <c r="H86" s="3">
        <v>20.1</v>
      </c>
      <c r="I86" s="3">
        <v>11.59</v>
      </c>
      <c r="J86" s="3">
        <v>11.59</v>
      </c>
      <c r="K86" s="3">
        <v>19.8</v>
      </c>
      <c r="L86" s="3">
        <v>110.13</v>
      </c>
      <c r="M86" s="3">
        <v>78.13</v>
      </c>
      <c r="N86" s="3">
        <v>66.95</v>
      </c>
      <c r="O86" s="3">
        <v>66.95</v>
      </c>
      <c r="P86" s="3">
        <v>0</v>
      </c>
      <c r="Q86" s="3">
        <v>28.06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19.8</v>
      </c>
    </row>
    <row r="87" spans="1:35" ht="15">
      <c r="A87" t="str">
        <f>"7000914"</f>
        <v>7000914</v>
      </c>
      <c r="B87" t="s">
        <v>73</v>
      </c>
      <c r="C87" t="str">
        <f t="shared" si="2"/>
        <v>13/01/01</v>
      </c>
      <c r="D87" s="3">
        <v>148.29</v>
      </c>
      <c r="E87" s="3">
        <v>102.7</v>
      </c>
      <c r="F87" s="3">
        <v>75.39</v>
      </c>
      <c r="G87" s="3">
        <v>97.88</v>
      </c>
      <c r="H87" s="3">
        <v>19.17</v>
      </c>
      <c r="I87" s="3">
        <v>15.08</v>
      </c>
      <c r="J87" s="3">
        <v>15.08</v>
      </c>
      <c r="K87" s="3">
        <v>15.08</v>
      </c>
      <c r="L87" s="3">
        <v>87.2</v>
      </c>
      <c r="M87" s="3">
        <v>87.2</v>
      </c>
      <c r="N87" s="3">
        <v>80.77</v>
      </c>
      <c r="O87" s="3">
        <v>80.77</v>
      </c>
      <c r="P87" s="3">
        <v>0</v>
      </c>
      <c r="Q87" s="3">
        <v>31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10</v>
      </c>
      <c r="AG87" s="3">
        <v>0</v>
      </c>
      <c r="AH87" s="3">
        <v>0</v>
      </c>
      <c r="AI87" s="3">
        <v>15.08</v>
      </c>
    </row>
    <row r="88" spans="1:35" ht="15">
      <c r="A88" t="str">
        <f>"7000912"</f>
        <v>7000912</v>
      </c>
      <c r="B88" t="s">
        <v>72</v>
      </c>
      <c r="C88" t="str">
        <f t="shared" si="2"/>
        <v>13/01/01</v>
      </c>
      <c r="D88" s="3">
        <v>103.61</v>
      </c>
      <c r="E88" s="3">
        <v>87.99</v>
      </c>
      <c r="F88" s="3">
        <v>70.01</v>
      </c>
      <c r="G88" s="3">
        <v>95.85</v>
      </c>
      <c r="H88" s="3">
        <v>17.09</v>
      </c>
      <c r="I88" s="3">
        <v>14</v>
      </c>
      <c r="J88" s="3">
        <v>14</v>
      </c>
      <c r="K88" s="3">
        <v>16.67</v>
      </c>
      <c r="L88" s="3">
        <v>104.01</v>
      </c>
      <c r="M88" s="3">
        <v>104.97</v>
      </c>
      <c r="N88" s="3">
        <v>70.01</v>
      </c>
      <c r="O88" s="3">
        <v>70.01</v>
      </c>
      <c r="P88" s="3">
        <v>0</v>
      </c>
      <c r="Q88" s="3">
        <v>31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10</v>
      </c>
      <c r="AG88" s="3">
        <v>0</v>
      </c>
      <c r="AH88" s="3">
        <v>0</v>
      </c>
      <c r="AI88" s="3">
        <v>16.67</v>
      </c>
    </row>
    <row r="89" spans="1:35" ht="15">
      <c r="A89" t="str">
        <f>"3202901"</f>
        <v>3202901</v>
      </c>
      <c r="B89" t="s">
        <v>29</v>
      </c>
      <c r="C89" t="str">
        <f t="shared" si="2"/>
        <v>13/01/01</v>
      </c>
      <c r="D89" s="3">
        <v>112.67</v>
      </c>
      <c r="E89" s="3">
        <v>105.69</v>
      </c>
      <c r="F89" s="3">
        <v>56</v>
      </c>
      <c r="G89" s="3">
        <v>106.91</v>
      </c>
      <c r="H89" s="3">
        <v>38.86</v>
      </c>
      <c r="I89" s="3">
        <v>17.23</v>
      </c>
      <c r="J89" s="3">
        <v>28.44</v>
      </c>
      <c r="K89" s="3">
        <v>35.8</v>
      </c>
      <c r="L89" s="3">
        <v>126.89</v>
      </c>
      <c r="M89" s="3">
        <v>150.72</v>
      </c>
      <c r="N89" s="3">
        <v>80.77</v>
      </c>
      <c r="O89" s="3">
        <v>75.39</v>
      </c>
      <c r="P89" s="3">
        <v>27.14</v>
      </c>
      <c r="Q89" s="3">
        <v>31.45</v>
      </c>
      <c r="R89" s="3">
        <v>74.26</v>
      </c>
      <c r="S89" s="3">
        <v>0</v>
      </c>
      <c r="T89" s="3">
        <v>14.6</v>
      </c>
      <c r="U89" s="3">
        <v>0</v>
      </c>
      <c r="V89" s="3">
        <v>0</v>
      </c>
      <c r="W89" s="3">
        <v>14.25</v>
      </c>
      <c r="X89" s="3">
        <v>0</v>
      </c>
      <c r="Y89" s="3">
        <v>0</v>
      </c>
      <c r="Z89" s="3">
        <v>60.9</v>
      </c>
      <c r="AA89" s="3">
        <v>4.77</v>
      </c>
      <c r="AB89" s="3">
        <v>5.35</v>
      </c>
      <c r="AC89" s="3">
        <v>0</v>
      </c>
      <c r="AD89" s="3">
        <v>17.49</v>
      </c>
      <c r="AE89" s="3">
        <v>0</v>
      </c>
      <c r="AF89" s="3">
        <v>0</v>
      </c>
      <c r="AG89" s="3">
        <v>0</v>
      </c>
      <c r="AH89" s="3">
        <v>0</v>
      </c>
      <c r="AI89" s="3">
        <v>35.8</v>
      </c>
    </row>
    <row r="90" spans="1:35" ht="15">
      <c r="A90" t="str">
        <f>"2905900"</f>
        <v>2905900</v>
      </c>
      <c r="B90" t="s">
        <v>23</v>
      </c>
      <c r="C90" t="str">
        <f t="shared" si="2"/>
        <v>13/01/01</v>
      </c>
      <c r="D90" s="3">
        <v>138.8</v>
      </c>
      <c r="E90" s="3">
        <v>107.14</v>
      </c>
      <c r="F90" s="3">
        <v>87.04</v>
      </c>
      <c r="G90" s="3">
        <v>101.87</v>
      </c>
      <c r="H90" s="3">
        <v>19.46</v>
      </c>
      <c r="I90" s="3">
        <v>11.85</v>
      </c>
      <c r="J90" s="3">
        <v>11.85</v>
      </c>
      <c r="K90" s="3">
        <v>18.77</v>
      </c>
      <c r="L90" s="3">
        <v>134.25</v>
      </c>
      <c r="M90" s="3">
        <v>95.69</v>
      </c>
      <c r="N90" s="3">
        <v>60.31</v>
      </c>
      <c r="O90" s="3">
        <v>94.13</v>
      </c>
      <c r="P90" s="3">
        <v>27.14</v>
      </c>
      <c r="Q90" s="3">
        <v>30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6.52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18.77</v>
      </c>
    </row>
    <row r="91" spans="1:35" ht="15">
      <c r="A91" t="str">
        <f>"7004901"</f>
        <v>7004901</v>
      </c>
      <c r="B91" t="s">
        <v>97</v>
      </c>
      <c r="C91" t="str">
        <f t="shared" si="2"/>
        <v>13/01/01</v>
      </c>
      <c r="D91" s="3">
        <v>101.96</v>
      </c>
      <c r="E91" s="3">
        <v>92.06</v>
      </c>
      <c r="F91" s="3">
        <v>109.99</v>
      </c>
      <c r="G91" s="3">
        <v>92.31</v>
      </c>
      <c r="H91" s="3">
        <v>19.72</v>
      </c>
      <c r="I91" s="3">
        <v>14.25</v>
      </c>
      <c r="J91" s="3">
        <v>14.25</v>
      </c>
      <c r="K91" s="3">
        <v>18.15</v>
      </c>
      <c r="L91" s="3">
        <v>89.2</v>
      </c>
      <c r="M91" s="3">
        <v>89.05</v>
      </c>
      <c r="N91" s="3">
        <v>89.36</v>
      </c>
      <c r="O91" s="3">
        <v>56.22</v>
      </c>
      <c r="P91" s="3">
        <v>0</v>
      </c>
      <c r="Q91" s="3">
        <v>33.29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16.97</v>
      </c>
      <c r="AG91" s="3">
        <v>0</v>
      </c>
      <c r="AH91" s="3">
        <v>0</v>
      </c>
      <c r="AI91" s="3">
        <v>18.15</v>
      </c>
    </row>
    <row r="92" spans="1:35" ht="15">
      <c r="A92" t="str">
        <f>"0101901"</f>
        <v>0101901</v>
      </c>
      <c r="B92" t="s">
        <v>0</v>
      </c>
      <c r="C92" t="str">
        <f t="shared" si="2"/>
        <v>13/01/01</v>
      </c>
      <c r="D92" s="3">
        <v>154.25</v>
      </c>
      <c r="E92" s="3">
        <v>113.75</v>
      </c>
      <c r="F92" s="3">
        <v>123.21</v>
      </c>
      <c r="G92" s="3">
        <v>106.91</v>
      </c>
      <c r="H92" s="3">
        <v>38.86</v>
      </c>
      <c r="I92" s="3">
        <v>43.9</v>
      </c>
      <c r="J92" s="3">
        <v>19.97</v>
      </c>
      <c r="K92" s="3">
        <v>35.8</v>
      </c>
      <c r="L92" s="3">
        <v>119.86</v>
      </c>
      <c r="M92" s="3">
        <v>150.72</v>
      </c>
      <c r="N92" s="3">
        <v>100.66</v>
      </c>
      <c r="O92" s="3">
        <v>127.77</v>
      </c>
      <c r="P92" s="3">
        <v>0</v>
      </c>
      <c r="Q92" s="3">
        <v>31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6.52</v>
      </c>
      <c r="AC92" s="3">
        <v>78.05</v>
      </c>
      <c r="AD92" s="3">
        <v>20.66</v>
      </c>
      <c r="AE92" s="3">
        <v>0</v>
      </c>
      <c r="AF92" s="3">
        <v>0</v>
      </c>
      <c r="AG92" s="3">
        <v>0</v>
      </c>
      <c r="AH92" s="3">
        <v>0</v>
      </c>
      <c r="AI92" s="3">
        <v>35.8</v>
      </c>
    </row>
    <row r="93" spans="1:35" ht="15">
      <c r="A93" t="str">
        <f>"7001903"</f>
        <v>7001903</v>
      </c>
      <c r="B93" t="s">
        <v>76</v>
      </c>
      <c r="C93" t="str">
        <f t="shared" si="2"/>
        <v>13/01/01</v>
      </c>
      <c r="D93" s="3">
        <v>145.88</v>
      </c>
      <c r="E93" s="3">
        <v>87.46</v>
      </c>
      <c r="F93" s="3">
        <v>78.06</v>
      </c>
      <c r="G93" s="3">
        <v>58.03</v>
      </c>
      <c r="H93" s="3">
        <v>18.35</v>
      </c>
      <c r="I93" s="3">
        <v>14.54</v>
      </c>
      <c r="J93" s="3">
        <v>14.68</v>
      </c>
      <c r="K93" s="3">
        <v>18.2</v>
      </c>
      <c r="L93" s="3">
        <v>83.12</v>
      </c>
      <c r="M93" s="3">
        <v>125.02</v>
      </c>
      <c r="N93" s="3">
        <v>64.62</v>
      </c>
      <c r="O93" s="3">
        <v>64.62</v>
      </c>
      <c r="P93" s="3">
        <v>0</v>
      </c>
      <c r="Q93" s="3">
        <v>31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10</v>
      </c>
      <c r="AG93" s="3">
        <v>0</v>
      </c>
      <c r="AH93" s="3">
        <v>0</v>
      </c>
      <c r="AI93" s="3">
        <v>18.2</v>
      </c>
    </row>
    <row r="94" spans="1:35" ht="15">
      <c r="A94" t="str">
        <f>"3301902"</f>
        <v>3301902</v>
      </c>
      <c r="B94" t="s">
        <v>30</v>
      </c>
      <c r="C94" t="str">
        <f t="shared" si="2"/>
        <v>13/01/01</v>
      </c>
      <c r="D94" s="3">
        <v>128.77</v>
      </c>
      <c r="E94" s="3">
        <v>109.08</v>
      </c>
      <c r="F94" s="3">
        <v>118.15</v>
      </c>
      <c r="G94" s="3">
        <v>102.51</v>
      </c>
      <c r="H94" s="3">
        <v>29.89</v>
      </c>
      <c r="I94" s="3">
        <v>29.34</v>
      </c>
      <c r="J94" s="3">
        <v>18.31</v>
      </c>
      <c r="K94" s="3">
        <v>30.44</v>
      </c>
      <c r="L94" s="3">
        <v>90.46</v>
      </c>
      <c r="M94" s="3">
        <v>87.74</v>
      </c>
      <c r="N94" s="3">
        <v>80.77</v>
      </c>
      <c r="O94" s="3">
        <v>116.32</v>
      </c>
      <c r="P94" s="3">
        <v>0</v>
      </c>
      <c r="Q94" s="3">
        <v>26.24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6.3</v>
      </c>
      <c r="AC94" s="3">
        <v>0</v>
      </c>
      <c r="AD94" s="3">
        <v>17.95</v>
      </c>
      <c r="AE94" s="3">
        <v>0</v>
      </c>
      <c r="AF94" s="3">
        <v>0</v>
      </c>
      <c r="AG94" s="3">
        <v>0</v>
      </c>
      <c r="AH94" s="3">
        <v>0</v>
      </c>
      <c r="AI94" s="3">
        <v>30.44</v>
      </c>
    </row>
    <row r="95" spans="1:35" ht="15">
      <c r="A95" t="str">
        <f>"1451902"</f>
        <v>1451902</v>
      </c>
      <c r="B95" t="s">
        <v>12</v>
      </c>
      <c r="C95" t="str">
        <f t="shared" si="2"/>
        <v>13/01/01</v>
      </c>
      <c r="D95" s="3">
        <v>150.22</v>
      </c>
      <c r="E95" s="3">
        <v>110.78</v>
      </c>
      <c r="F95" s="3">
        <v>119.99</v>
      </c>
      <c r="G95" s="3">
        <v>104.11</v>
      </c>
      <c r="H95" s="3">
        <v>37.84</v>
      </c>
      <c r="I95" s="3">
        <v>27.79</v>
      </c>
      <c r="J95" s="3">
        <v>1.08</v>
      </c>
      <c r="K95" s="3">
        <v>34.86</v>
      </c>
      <c r="L95" s="3">
        <v>123.58</v>
      </c>
      <c r="M95" s="3">
        <v>1.08</v>
      </c>
      <c r="N95" s="3">
        <v>1.08</v>
      </c>
      <c r="O95" s="3">
        <v>1.08</v>
      </c>
      <c r="P95" s="3">
        <v>0</v>
      </c>
      <c r="Q95" s="3">
        <v>31.98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4.97</v>
      </c>
      <c r="AC95" s="3">
        <v>0</v>
      </c>
      <c r="AD95" s="3">
        <v>19.99</v>
      </c>
      <c r="AE95" s="3">
        <v>0</v>
      </c>
      <c r="AF95" s="3">
        <v>0</v>
      </c>
      <c r="AG95" s="3">
        <v>0</v>
      </c>
      <c r="AH95" s="3">
        <v>0</v>
      </c>
      <c r="AI95" s="3">
        <v>34.86</v>
      </c>
    </row>
    <row r="96" spans="1:35" ht="15">
      <c r="A96" t="str">
        <f>"7002911"</f>
        <v>7002911</v>
      </c>
      <c r="B96" t="s">
        <v>91</v>
      </c>
      <c r="C96" t="str">
        <f t="shared" si="2"/>
        <v>13/01/01</v>
      </c>
      <c r="D96" s="3">
        <v>165.31</v>
      </c>
      <c r="E96" s="3">
        <v>125.18</v>
      </c>
      <c r="F96" s="3">
        <v>131.89</v>
      </c>
      <c r="G96" s="3">
        <v>116.79</v>
      </c>
      <c r="H96" s="3">
        <v>20.2</v>
      </c>
      <c r="I96" s="3">
        <v>15.54</v>
      </c>
      <c r="J96" s="3">
        <v>20.49</v>
      </c>
      <c r="K96" s="3">
        <v>20.53</v>
      </c>
      <c r="L96" s="3">
        <v>120.31</v>
      </c>
      <c r="M96" s="3">
        <v>126.09</v>
      </c>
      <c r="N96" s="3">
        <v>91.55</v>
      </c>
      <c r="O96" s="3">
        <v>91.55</v>
      </c>
      <c r="P96" s="3">
        <v>0</v>
      </c>
      <c r="Q96" s="3">
        <v>33.66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78.05</v>
      </c>
      <c r="AD96" s="3">
        <v>20.66</v>
      </c>
      <c r="AE96" s="3">
        <v>0</v>
      </c>
      <c r="AF96" s="3">
        <v>0</v>
      </c>
      <c r="AG96" s="3">
        <v>0</v>
      </c>
      <c r="AH96" s="3">
        <v>0</v>
      </c>
      <c r="AI96" s="3">
        <v>20.53</v>
      </c>
    </row>
    <row r="97" spans="1:35" ht="15">
      <c r="A97" t="str">
        <f>"5401901"</f>
        <v>5401901</v>
      </c>
      <c r="B97" t="s">
        <v>53</v>
      </c>
      <c r="C97" t="str">
        <f t="shared" si="2"/>
        <v>13/01/01</v>
      </c>
      <c r="D97" s="3">
        <v>121.23</v>
      </c>
      <c r="E97" s="3">
        <v>100.06</v>
      </c>
      <c r="F97" s="3">
        <v>123.21</v>
      </c>
      <c r="G97" s="3">
        <v>106.91</v>
      </c>
      <c r="H97" s="3">
        <v>31.36</v>
      </c>
      <c r="I97" s="3">
        <v>18.31</v>
      </c>
      <c r="J97" s="3">
        <v>18.31</v>
      </c>
      <c r="K97" s="3">
        <v>26.61</v>
      </c>
      <c r="L97" s="3">
        <v>113.5</v>
      </c>
      <c r="M97" s="3">
        <v>109.85</v>
      </c>
      <c r="N97" s="3">
        <v>86.16</v>
      </c>
      <c r="O97" s="3">
        <v>142.99</v>
      </c>
      <c r="P97" s="3">
        <v>0</v>
      </c>
      <c r="Q97" s="3">
        <v>34.93</v>
      </c>
      <c r="R97" s="3">
        <v>0</v>
      </c>
      <c r="S97" s="3">
        <v>0</v>
      </c>
      <c r="T97" s="3">
        <v>11.53</v>
      </c>
      <c r="U97" s="3">
        <v>0</v>
      </c>
      <c r="V97" s="3">
        <v>0</v>
      </c>
      <c r="W97" s="3">
        <v>11.52</v>
      </c>
      <c r="X97" s="3">
        <v>0</v>
      </c>
      <c r="Y97" s="3">
        <v>0</v>
      </c>
      <c r="Z97" s="3">
        <v>0</v>
      </c>
      <c r="AA97" s="3">
        <v>0</v>
      </c>
      <c r="AB97" s="3">
        <v>6.4</v>
      </c>
      <c r="AC97" s="3">
        <v>0</v>
      </c>
      <c r="AD97" s="3">
        <v>0</v>
      </c>
      <c r="AE97" s="3">
        <v>5.83</v>
      </c>
      <c r="AF97" s="3">
        <v>0</v>
      </c>
      <c r="AG97" s="3">
        <v>20.41</v>
      </c>
      <c r="AH97" s="3">
        <v>0</v>
      </c>
      <c r="AI97" s="3">
        <v>26.61</v>
      </c>
    </row>
    <row r="98" spans="1:35" ht="15">
      <c r="A98" t="str">
        <f>"2701901"</f>
        <v>2701901</v>
      </c>
      <c r="B98" t="s">
        <v>18</v>
      </c>
      <c r="C98" t="str">
        <f t="shared" si="2"/>
        <v>13/01/01</v>
      </c>
      <c r="D98" s="3">
        <v>140.63</v>
      </c>
      <c r="E98" s="3">
        <v>100.99</v>
      </c>
      <c r="F98" s="3">
        <v>105.6</v>
      </c>
      <c r="G98" s="3">
        <v>87.54</v>
      </c>
      <c r="H98" s="3">
        <v>29.6</v>
      </c>
      <c r="I98" s="3">
        <v>22.62</v>
      </c>
      <c r="J98" s="3">
        <v>22.5</v>
      </c>
      <c r="K98" s="3">
        <v>24.26</v>
      </c>
      <c r="L98" s="3">
        <v>107.21</v>
      </c>
      <c r="M98" s="3">
        <v>150.72</v>
      </c>
      <c r="N98" s="3">
        <v>9.9</v>
      </c>
      <c r="O98" s="3">
        <v>86.53</v>
      </c>
      <c r="P98" s="3">
        <v>0</v>
      </c>
      <c r="Q98" s="3">
        <v>25</v>
      </c>
      <c r="R98" s="3">
        <v>67.75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60.9</v>
      </c>
      <c r="AA98" s="3">
        <v>0</v>
      </c>
      <c r="AB98" s="3">
        <v>5.18</v>
      </c>
      <c r="AC98" s="3">
        <v>0</v>
      </c>
      <c r="AD98" s="3">
        <v>20.66</v>
      </c>
      <c r="AE98" s="3">
        <v>0</v>
      </c>
      <c r="AF98" s="3">
        <v>0</v>
      </c>
      <c r="AG98" s="3">
        <v>0</v>
      </c>
      <c r="AH98" s="3">
        <v>0</v>
      </c>
      <c r="AI98" s="3">
        <v>24.26</v>
      </c>
    </row>
    <row r="99" spans="1:35" ht="15">
      <c r="A99" t="str">
        <f>"4601901"</f>
        <v>4601901</v>
      </c>
      <c r="B99" t="s">
        <v>42</v>
      </c>
      <c r="C99" t="str">
        <f t="shared" si="2"/>
        <v>13/01/01</v>
      </c>
      <c r="D99" s="3">
        <v>141.77</v>
      </c>
      <c r="E99" s="3">
        <v>112.14</v>
      </c>
      <c r="F99" s="3">
        <v>103.67</v>
      </c>
      <c r="G99" s="3">
        <v>105.4</v>
      </c>
      <c r="H99" s="3">
        <v>38.31</v>
      </c>
      <c r="I99" s="3">
        <v>42.34</v>
      </c>
      <c r="J99" s="3">
        <v>24.43</v>
      </c>
      <c r="K99" s="3">
        <v>35.29</v>
      </c>
      <c r="L99" s="3">
        <v>125.1</v>
      </c>
      <c r="M99" s="3">
        <v>130.19</v>
      </c>
      <c r="N99" s="3">
        <v>101.65</v>
      </c>
      <c r="O99" s="3">
        <v>24.43</v>
      </c>
      <c r="P99" s="3">
        <v>0</v>
      </c>
      <c r="Q99" s="3">
        <v>19.01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60.9</v>
      </c>
      <c r="AA99" s="3">
        <v>0</v>
      </c>
      <c r="AB99" s="3">
        <v>6.52</v>
      </c>
      <c r="AC99" s="3">
        <v>0</v>
      </c>
      <c r="AD99" s="3">
        <v>20.66</v>
      </c>
      <c r="AE99" s="3">
        <v>0</v>
      </c>
      <c r="AF99" s="3">
        <v>0</v>
      </c>
      <c r="AG99" s="3">
        <v>0</v>
      </c>
      <c r="AH99" s="3">
        <v>0</v>
      </c>
      <c r="AI99" s="3">
        <v>35.29</v>
      </c>
    </row>
    <row r="100" spans="1:35" ht="15">
      <c r="A100" t="str">
        <f>"5620901"</f>
        <v>5620901</v>
      </c>
      <c r="B100" t="s">
        <v>57</v>
      </c>
      <c r="C100" t="str">
        <f t="shared" si="2"/>
        <v>13/01/01</v>
      </c>
      <c r="D100" s="3">
        <v>127.87</v>
      </c>
      <c r="E100" s="3">
        <v>60.45</v>
      </c>
      <c r="F100" s="3">
        <v>73.77</v>
      </c>
      <c r="G100" s="3">
        <v>66.19</v>
      </c>
      <c r="H100" s="3">
        <v>36.02</v>
      </c>
      <c r="I100" s="3">
        <v>20.19</v>
      </c>
      <c r="J100" s="3">
        <v>20.19</v>
      </c>
      <c r="K100" s="3">
        <v>33.18</v>
      </c>
      <c r="L100" s="3">
        <v>73.34</v>
      </c>
      <c r="M100" s="3">
        <v>52.85</v>
      </c>
      <c r="N100" s="3">
        <v>75.15</v>
      </c>
      <c r="O100" s="3">
        <v>57.08</v>
      </c>
      <c r="P100" s="3">
        <v>0</v>
      </c>
      <c r="Q100" s="3">
        <v>32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4.8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33.18</v>
      </c>
    </row>
    <row r="101" spans="1:35" ht="15">
      <c r="A101" t="str">
        <f>"5726901"</f>
        <v>5726901</v>
      </c>
      <c r="B101" t="s">
        <v>58</v>
      </c>
      <c r="C101" t="str">
        <f t="shared" si="2"/>
        <v>13/01/01</v>
      </c>
      <c r="D101" s="3">
        <v>120.76</v>
      </c>
      <c r="E101" s="3">
        <v>93.13</v>
      </c>
      <c r="F101" s="3">
        <v>61.39</v>
      </c>
      <c r="G101" s="3">
        <v>90.41</v>
      </c>
      <c r="H101" s="3">
        <v>32.86</v>
      </c>
      <c r="I101" s="3">
        <v>26.93</v>
      </c>
      <c r="J101" s="3">
        <v>26.93</v>
      </c>
      <c r="K101" s="3">
        <v>30.26</v>
      </c>
      <c r="L101" s="3">
        <v>107.3</v>
      </c>
      <c r="M101" s="3">
        <v>91.26</v>
      </c>
      <c r="N101" s="3">
        <v>87.18</v>
      </c>
      <c r="O101" s="3">
        <v>91.55</v>
      </c>
      <c r="P101" s="3">
        <v>0</v>
      </c>
      <c r="Q101" s="3">
        <v>33.1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6.52</v>
      </c>
      <c r="AC101" s="3">
        <v>0</v>
      </c>
      <c r="AD101" s="3">
        <v>20.66</v>
      </c>
      <c r="AE101" s="3">
        <v>0</v>
      </c>
      <c r="AF101" s="3">
        <v>0</v>
      </c>
      <c r="AG101" s="3">
        <v>0</v>
      </c>
      <c r="AH101" s="3">
        <v>0</v>
      </c>
      <c r="AI101" s="3">
        <v>30.26</v>
      </c>
    </row>
    <row r="102" spans="1:35" ht="15">
      <c r="A102" t="str">
        <f>"0221902"</f>
        <v>0221902</v>
      </c>
      <c r="B102" t="s">
        <v>1</v>
      </c>
      <c r="C102" t="str">
        <f t="shared" si="2"/>
        <v>13/01/01</v>
      </c>
      <c r="D102" s="3">
        <v>90.99</v>
      </c>
      <c r="E102" s="3">
        <v>65.09</v>
      </c>
      <c r="F102" s="3">
        <v>76.21</v>
      </c>
      <c r="G102" s="3">
        <v>71.27</v>
      </c>
      <c r="H102" s="3">
        <v>29.34</v>
      </c>
      <c r="I102" s="3">
        <v>16.16</v>
      </c>
      <c r="J102" s="3">
        <v>16.16</v>
      </c>
      <c r="K102" s="3">
        <v>31.55</v>
      </c>
      <c r="L102" s="3">
        <v>49.18</v>
      </c>
      <c r="M102" s="3">
        <v>53.85</v>
      </c>
      <c r="N102" s="3">
        <v>53.85</v>
      </c>
      <c r="O102" s="3">
        <v>53.85</v>
      </c>
      <c r="P102" s="3">
        <v>0</v>
      </c>
      <c r="Q102" s="3">
        <v>27.33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5.55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31.55</v>
      </c>
    </row>
    <row r="103" spans="1:35" ht="15">
      <c r="A103" t="str">
        <f>"2908901"</f>
        <v>2908901</v>
      </c>
      <c r="B103" t="s">
        <v>24</v>
      </c>
      <c r="C103" t="str">
        <f t="shared" si="2"/>
        <v>13/01/01</v>
      </c>
      <c r="D103" s="3">
        <v>102.65</v>
      </c>
      <c r="E103" s="3">
        <v>59.58</v>
      </c>
      <c r="F103" s="3">
        <v>62.7</v>
      </c>
      <c r="G103" s="3">
        <v>44.5</v>
      </c>
      <c r="H103" s="3">
        <v>22.05</v>
      </c>
      <c r="I103" s="3">
        <v>14.54</v>
      </c>
      <c r="J103" s="3">
        <v>14.54</v>
      </c>
      <c r="K103" s="3">
        <v>21.27</v>
      </c>
      <c r="L103" s="3">
        <v>152.15</v>
      </c>
      <c r="M103" s="3">
        <v>89.84</v>
      </c>
      <c r="N103" s="3">
        <v>59.24</v>
      </c>
      <c r="O103" s="3">
        <v>70.71</v>
      </c>
      <c r="P103" s="3">
        <v>27.14</v>
      </c>
      <c r="Q103" s="3">
        <v>31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20.66</v>
      </c>
      <c r="AE103" s="3">
        <v>0</v>
      </c>
      <c r="AF103" s="3">
        <v>16</v>
      </c>
      <c r="AG103" s="3">
        <v>0</v>
      </c>
      <c r="AH103" s="3">
        <v>0</v>
      </c>
      <c r="AI103" s="3">
        <v>21.27</v>
      </c>
    </row>
    <row r="104" spans="4:34" ht="1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</sheetData>
  <sheetProtection/>
  <mergeCells count="3">
    <mergeCell ref="B1:K1"/>
    <mergeCell ref="B2:K2"/>
    <mergeCell ref="B3:K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J Crucetti</dc:creator>
  <cp:keywords/>
  <dc:description/>
  <cp:lastModifiedBy>Kim Fraim</cp:lastModifiedBy>
  <dcterms:created xsi:type="dcterms:W3CDTF">2013-06-18T15:13:08Z</dcterms:created>
  <dcterms:modified xsi:type="dcterms:W3CDTF">2013-06-21T13:33:27Z</dcterms:modified>
  <cp:category/>
  <cp:version/>
  <cp:contentType/>
  <cp:contentStatus/>
</cp:coreProperties>
</file>