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0" windowWidth="11205" windowHeight="6720" activeTab="0"/>
  </bookViews>
  <sheets>
    <sheet name="A. Pricing Schedule" sheetId="1" r:id="rId1"/>
    <sheet name="B. Phase 1 Implementation Price" sheetId="2" r:id="rId2"/>
    <sheet name="C. Phase 2 Implementation Price" sheetId="3" r:id="rId3"/>
    <sheet name="D. Operations Fixed Fee" sheetId="4" r:id="rId4"/>
    <sheet name="D.1 Operations Other Expenses" sheetId="5" r:id="rId5"/>
    <sheet name="E. Volume Adjustment" sheetId="6" r:id="rId6"/>
    <sheet name="F. Supplemental Staff" sheetId="7" r:id="rId7"/>
    <sheet name="G. Turnover" sheetId="8" r:id="rId8"/>
    <sheet name="H. Fixed Administrative Staff" sheetId="9" r:id="rId9"/>
  </sheets>
  <definedNames>
    <definedName name="_xlnm.Print_Titles" localSheetId="6">'F. Supplemental Staff'!$1:$3</definedName>
  </definedNames>
  <calcPr fullCalcOnLoad="1"/>
</workbook>
</file>

<file path=xl/sharedStrings.xml><?xml version="1.0" encoding="utf-8"?>
<sst xmlns="http://schemas.openxmlformats.org/spreadsheetml/2006/main" count="345" uniqueCount="164">
  <si>
    <t>Pricing Element</t>
  </si>
  <si>
    <t>Contract Year 1</t>
  </si>
  <si>
    <t>Contract Year 2</t>
  </si>
  <si>
    <t>Contract Year 3</t>
  </si>
  <si>
    <t>Contract Year 4</t>
  </si>
  <si>
    <t>Contract Year 5</t>
  </si>
  <si>
    <t>Contract Year 6</t>
  </si>
  <si>
    <t>Contract Year 7</t>
  </si>
  <si>
    <t>Total</t>
  </si>
  <si>
    <t>Total Price</t>
  </si>
  <si>
    <t>Pricing Schedule A</t>
  </si>
  <si>
    <t>n/a</t>
  </si>
  <si>
    <t>Total direct salary expense</t>
  </si>
  <si>
    <t>Benefit expense</t>
  </si>
  <si>
    <t>Software</t>
  </si>
  <si>
    <t>Rent</t>
  </si>
  <si>
    <t>Utilities expense</t>
  </si>
  <si>
    <t>Rent escalators</t>
  </si>
  <si>
    <t>Insurance</t>
  </si>
  <si>
    <t>Furniture and fixtures (rental)</t>
  </si>
  <si>
    <t>Letter of credit</t>
  </si>
  <si>
    <t>Travel</t>
  </si>
  <si>
    <t>Public relations</t>
  </si>
  <si>
    <t>Freight</t>
  </si>
  <si>
    <t>Subcontracts</t>
  </si>
  <si>
    <t>Corporate allocation</t>
  </si>
  <si>
    <t>Corporate allocation rate</t>
  </si>
  <si>
    <t>Markup</t>
  </si>
  <si>
    <t>Markup rate</t>
  </si>
  <si>
    <t>Depreciation</t>
  </si>
  <si>
    <t>Lease</t>
  </si>
  <si>
    <t>Maintenance</t>
  </si>
  <si>
    <t>Telephone expense</t>
  </si>
  <si>
    <t>Furniture and fixtures (depreciation)</t>
  </si>
  <si>
    <t>Computer operation expense</t>
  </si>
  <si>
    <t>Subtotal</t>
  </si>
  <si>
    <t>Pricing Schedule C</t>
  </si>
  <si>
    <t>Personnel-related pricing</t>
  </si>
  <si>
    <t>Equipment pricing</t>
  </si>
  <si>
    <t>Total equipment pricing</t>
  </si>
  <si>
    <t>Facility pricing</t>
  </si>
  <si>
    <t>Total facility pricing</t>
  </si>
  <si>
    <t>Other operations pricing</t>
  </si>
  <si>
    <t>Total other operations pricing</t>
  </si>
  <si>
    <t>Operations Price - Explanation of "Other" Pricing</t>
  </si>
  <si>
    <t>Other personnel-related expenses</t>
  </si>
  <si>
    <t>Other facility expenses</t>
  </si>
  <si>
    <t>Total other personnel expenses</t>
  </si>
  <si>
    <t>Total other facility expenses</t>
  </si>
  <si>
    <t>Other operations expenses</t>
  </si>
  <si>
    <t>Total other operations expenses</t>
  </si>
  <si>
    <t>Labor Category</t>
  </si>
  <si>
    <r>
      <t xml:space="preserve">Hourly </t>
    </r>
    <r>
      <rPr>
        <b/>
        <u val="single"/>
        <sz val="12"/>
        <rFont val="Arial"/>
        <family val="2"/>
      </rPr>
      <t>Rate</t>
    </r>
  </si>
  <si>
    <r>
      <t xml:space="preserve">Annual </t>
    </r>
    <r>
      <rPr>
        <b/>
        <u val="single"/>
        <sz val="12"/>
        <rFont val="Arial"/>
        <family val="2"/>
      </rPr>
      <t>Hours</t>
    </r>
  </si>
  <si>
    <t>Pricing Schedule F</t>
  </si>
  <si>
    <t>Pricing Schedule E</t>
  </si>
  <si>
    <t>Turnover</t>
  </si>
  <si>
    <t>Totals</t>
  </si>
  <si>
    <t>Pricing Schedule B</t>
  </si>
  <si>
    <t>Price Offer for All Turnover Effort</t>
  </si>
  <si>
    <t xml:space="preserve">Offeror: </t>
  </si>
  <si>
    <t/>
  </si>
  <si>
    <t>Contract year 2</t>
  </si>
  <si>
    <t>Subsystem</t>
  </si>
  <si>
    <t>DDI Plans Development/Project Plans Inventory (3%)</t>
  </si>
  <si>
    <t>Systems Design (7%)</t>
  </si>
  <si>
    <t>Construction and Unit Testing/System Test (13%)</t>
  </si>
  <si>
    <t>Data Conversion (10%)</t>
  </si>
  <si>
    <t>Replacement System Phase Training (5%)</t>
  </si>
  <si>
    <t>Parallel Testing (10%)</t>
  </si>
  <si>
    <t>Implementation Price</t>
  </si>
  <si>
    <t>Total personnel pricing</t>
  </si>
  <si>
    <t>7. Reimbursable (Postage)</t>
  </si>
  <si>
    <t>Phase 1 Implementation Pricing</t>
  </si>
  <si>
    <t>User Acceptance Testing (12%)</t>
  </si>
  <si>
    <t>Phase 2 Implementation Pricing</t>
  </si>
  <si>
    <t>Project Plan, including business rules validation, requirements validation, and gap analysis (15%)</t>
  </si>
  <si>
    <t>Operations Readiness Review/ Implementation/System Acceptance (25%)</t>
  </si>
  <si>
    <t>1. Phase 1 Implementation (Schedule B)</t>
  </si>
  <si>
    <t>2. Phase 2 Implementation (Schedule C)</t>
  </si>
  <si>
    <t>3. Operations - Annual
     Administrative Fee
      (Schedule D)</t>
  </si>
  <si>
    <t>Operations Price - Annual Administrative Fee</t>
  </si>
  <si>
    <t>Supplemental Staff Price</t>
  </si>
  <si>
    <t>Development Manager</t>
  </si>
  <si>
    <t>Senior Business Analyst</t>
  </si>
  <si>
    <t>Business Analyst</t>
  </si>
  <si>
    <t>Senior Developer</t>
  </si>
  <si>
    <t>Developer</t>
  </si>
  <si>
    <t>Database Specialist</t>
  </si>
  <si>
    <t>Network Specialist</t>
  </si>
  <si>
    <t>Trainer</t>
  </si>
  <si>
    <t>Technical Writer</t>
  </si>
  <si>
    <t>Contract year 3</t>
  </si>
  <si>
    <t>Scheduled Completion: Contract Year 1, 2 or 3</t>
  </si>
  <si>
    <t>Other expense (from Schedule D.1)</t>
  </si>
  <si>
    <t>Other (from Schedule D.1)</t>
  </si>
  <si>
    <t>Other expenses (from Schedule D.1)</t>
  </si>
  <si>
    <t>Pricing Schedule G</t>
  </si>
  <si>
    <t>Contract Period</t>
  </si>
  <si>
    <t>Percentage</t>
  </si>
  <si>
    <t>4. Operations - Annual
     Volume Adjustment
      (Schedule E)</t>
  </si>
  <si>
    <t>5. Supplemental Staff
     (Schedule F)</t>
  </si>
  <si>
    <t>8. Turnover (Schedule G)</t>
  </si>
  <si>
    <t>Scheduled Completion: Cont. Yr. 1, 2, 3, or 4</t>
  </si>
  <si>
    <t>Contract year 4</t>
  </si>
  <si>
    <t>Contract Year 8</t>
  </si>
  <si>
    <t>Contract Year 9 (extension option)</t>
  </si>
  <si>
    <t>Contract Year 10 (extension option)</t>
  </si>
  <si>
    <t>GRAND TOTAL:</t>
  </si>
  <si>
    <t>6. System Change
     Capacity (10% of
     line 3, above)</t>
  </si>
  <si>
    <t>Annual Volume Adjustment (Reference Section V.I.3.3)</t>
  </si>
  <si>
    <t>Total annual price:</t>
  </si>
  <si>
    <t>Total price (years 4 through 8):</t>
  </si>
  <si>
    <t>Total Proposed Price for Contract Years 4 through 8</t>
  </si>
  <si>
    <t>Total Proposed Pricing for Contract Years 4 through 8</t>
  </si>
  <si>
    <r>
      <t xml:space="preserve">NOTE:  The total Phase 1 Implementation price </t>
    </r>
    <r>
      <rPr>
        <b/>
        <u val="single"/>
        <sz val="12"/>
        <rFont val="Arial"/>
        <family val="2"/>
      </rPr>
      <t>MUST</t>
    </r>
    <r>
      <rPr>
        <b/>
        <sz val="12"/>
        <rFont val="Arial"/>
        <family val="2"/>
      </rPr>
      <t xml:space="preserve"> be less than or equal to 25% of the proposed Total Price on Pricing Schedule A.</t>
    </r>
  </si>
  <si>
    <t>Operations Readiness Review/Implementation (20%)</t>
  </si>
  <si>
    <t>Certification (5%)</t>
  </si>
  <si>
    <t>Pricing Schedule D</t>
  </si>
  <si>
    <t>Pricing Schedule D.1</t>
  </si>
  <si>
    <t>Note:  A percentage must be included for each contract year (4 through 10).  The prices for contract 
          years 9 and 10 are for the optional extension years and are not included in the initial contract 
          funding amount.</t>
  </si>
  <si>
    <t>From</t>
  </si>
  <si>
    <t>To</t>
  </si>
  <si>
    <t>Volume Ranges</t>
  </si>
  <si>
    <t>Key and Core Staff Pricing</t>
  </si>
  <si>
    <t>Pricing Schedule H</t>
  </si>
  <si>
    <t>Hourly Rates per Staff</t>
  </si>
  <si>
    <t>Key Staff (21 staff, 21 titles)</t>
  </si>
  <si>
    <t>Account Executive</t>
  </si>
  <si>
    <t xml:space="preserve">Director Quality Assurance </t>
  </si>
  <si>
    <t>Director PMO</t>
  </si>
  <si>
    <t>Director Operations</t>
  </si>
  <si>
    <t>Director Customer Service</t>
  </si>
  <si>
    <t>Director Systems Design and Development</t>
  </si>
  <si>
    <t>Requirement Team Lead</t>
  </si>
  <si>
    <t>Design Team Lead</t>
  </si>
  <si>
    <t>Construction Team Lead</t>
  </si>
  <si>
    <t>Testing Team Lead</t>
  </si>
  <si>
    <t>Enterprise Architect</t>
  </si>
  <si>
    <t>Technical Architect</t>
  </si>
  <si>
    <t>Data Architect</t>
  </si>
  <si>
    <t>Database Administrator</t>
  </si>
  <si>
    <t>PBM Quality Assurance/Control Lead</t>
  </si>
  <si>
    <t>PBM Account Manager</t>
  </si>
  <si>
    <t>PBM Clinical Manager</t>
  </si>
  <si>
    <t>PBM Medical Director</t>
  </si>
  <si>
    <t>PBM Strategic Planner</t>
  </si>
  <si>
    <t xml:space="preserve">PBM Rebate Account Manager </t>
  </si>
  <si>
    <t>PBM Education/Outreach Manager</t>
  </si>
  <si>
    <t>Core Staff (49 staff, 12 titles)</t>
  </si>
  <si>
    <t>Pharmacy Educator</t>
  </si>
  <si>
    <t>Clinical Pharmacist</t>
  </si>
  <si>
    <t>Pharmacy Researcher/ Statistician</t>
  </si>
  <si>
    <t>Pharmacist</t>
  </si>
  <si>
    <t>NY Rebate Attorney</t>
  </si>
  <si>
    <t>NY Rebate Analyst</t>
  </si>
  <si>
    <t>NY Rebate Pharmacist</t>
  </si>
  <si>
    <t>NY Rebate Negotiator</t>
  </si>
  <si>
    <t>Call Center Lead Pharmacist</t>
  </si>
  <si>
    <t>Supplemental Staff (10 titles)</t>
  </si>
  <si>
    <t>Turnover Coordinator</t>
  </si>
  <si>
    <t>See Attachment M, Pricing Schedule F, for hourly rates</t>
  </si>
  <si>
    <t>Fixed Administrative Fee Staff</t>
  </si>
  <si>
    <t>Total Annual Price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</si>
</sst>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_(&quot;$&quot;* #,##0.0000_);_(&quot;$&quot;* \(#,##0.0000\);_(&quot;$&quot;* &quot;-&quot;??_);_(@_)"/>
    <numFmt numFmtId="168" formatCode="0.0%"/>
    <numFmt numFmtId="169" formatCode="_(* #,##0.0_);_(* \(#,##0.0\);_(* &quot;-&quot;??_);_(@_)"/>
    <numFmt numFmtId="170" formatCode="_(&quot;$&quot;* #,##0.000_);_(&quot;$&quot;* \(#,##0.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$&quot;* #,##0.0_);_(&quot;$&quot;* \(#,##0.0\);_(&quot;$&quot;* &quot;-&quot;??_);_(@_)"/>
    <numFmt numFmtId="179" formatCode="[$-409]dddd\,\ mmmm\ dd\,\ yyyy"/>
    <numFmt numFmtId="180" formatCode="mm/dd/yy;@"/>
    <numFmt numFmtId="181" formatCode="mm/dd/yy"/>
    <numFmt numFmtId="182" formatCode="0.0000%"/>
  </numFmts>
  <fonts count="3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Accounting"/>
      <sz val="8"/>
      <name val="Arial"/>
      <family val="0"/>
    </font>
    <font>
      <u val="doubleAccounting"/>
      <sz val="8"/>
      <name val="Arial"/>
      <family val="0"/>
    </font>
    <font>
      <b/>
      <u val="single"/>
      <sz val="12"/>
      <name val="Arial"/>
      <family val="2"/>
    </font>
    <font>
      <u val="doubleAccounting"/>
      <sz val="12"/>
      <name val="Arial"/>
      <family val="0"/>
    </font>
    <font>
      <u val="singleAccounting"/>
      <sz val="12"/>
      <name val="Arial"/>
      <family val="0"/>
    </font>
    <font>
      <u val="single"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u val="singleAccounting"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 horizontal="left" indent="1"/>
    </xf>
    <xf numFmtId="44" fontId="5" fillId="0" borderId="0" xfId="44" applyFont="1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10" fontId="3" fillId="0" borderId="0" xfId="60" applyNumberFormat="1" applyFont="1" applyAlignment="1">
      <alignment/>
    </xf>
    <xf numFmtId="44" fontId="6" fillId="0" borderId="0" xfId="44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 horizontal="center"/>
    </xf>
    <xf numFmtId="0" fontId="2" fillId="0" borderId="0" xfId="0" applyFont="1" applyAlignment="1">
      <alignment wrapText="1"/>
    </xf>
    <xf numFmtId="44" fontId="5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44" fontId="0" fillId="0" borderId="0" xfId="44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3" fontId="0" fillId="0" borderId="0" xfId="42" applyNumberFormat="1" applyFont="1" applyAlignment="1" applyProtection="1">
      <alignment horizontal="center"/>
      <protection/>
    </xf>
    <xf numFmtId="3" fontId="9" fillId="0" borderId="0" xfId="42" applyNumberFormat="1" applyFont="1" applyAlignment="1" applyProtection="1">
      <alignment horizontal="center"/>
      <protection/>
    </xf>
    <xf numFmtId="44" fontId="9" fillId="0" borderId="0" xfId="44" applyFont="1" applyAlignment="1" applyProtection="1">
      <alignment/>
      <protection/>
    </xf>
    <xf numFmtId="3" fontId="8" fillId="0" borderId="0" xfId="42" applyNumberFormat="1" applyFont="1" applyAlignment="1" applyProtection="1">
      <alignment horizontal="center"/>
      <protection/>
    </xf>
    <xf numFmtId="44" fontId="8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20" borderId="0" xfId="44" applyFont="1" applyFill="1" applyAlignment="1" applyProtection="1">
      <alignment/>
      <protection locked="0"/>
    </xf>
    <xf numFmtId="0" fontId="3" fillId="20" borderId="0" xfId="0" applyFont="1" applyFill="1" applyAlignment="1" applyProtection="1">
      <alignment horizontal="left" indent="1"/>
      <protection locked="0"/>
    </xf>
    <xf numFmtId="44" fontId="3" fillId="20" borderId="0" xfId="44" applyFont="1" applyFill="1" applyAlignment="1" applyProtection="1">
      <alignment/>
      <protection locked="0"/>
    </xf>
    <xf numFmtId="44" fontId="5" fillId="20" borderId="0" xfId="44" applyFont="1" applyFill="1" applyAlignment="1" applyProtection="1">
      <alignment/>
      <protection locked="0"/>
    </xf>
    <xf numFmtId="10" fontId="3" fillId="20" borderId="0" xfId="6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168" fontId="3" fillId="0" borderId="0" xfId="60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44" fontId="8" fillId="20" borderId="0" xfId="44" applyFont="1" applyFill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20" borderId="0" xfId="0" applyFont="1" applyFill="1" applyBorder="1" applyAlignment="1" applyProtection="1">
      <alignment horizontal="right" vertical="center"/>
      <protection locked="0"/>
    </xf>
    <xf numFmtId="168" fontId="3" fillId="0" borderId="13" xfId="6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44" fontId="3" fillId="0" borderId="14" xfId="44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" fillId="0" borderId="0" xfId="44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0" xfId="44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44" fontId="6" fillId="0" borderId="14" xfId="44" applyFont="1" applyFill="1" applyBorder="1" applyAlignment="1">
      <alignment/>
    </xf>
    <xf numFmtId="44" fontId="6" fillId="0" borderId="15" xfId="44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10" fontId="3" fillId="0" borderId="0" xfId="60" applyNumberFormat="1" applyFont="1" applyBorder="1" applyAlignment="1">
      <alignment horizontal="center"/>
    </xf>
    <xf numFmtId="168" fontId="3" fillId="0" borderId="16" xfId="60" applyNumberFormat="1" applyFont="1" applyBorder="1" applyAlignment="1">
      <alignment horizontal="center"/>
    </xf>
    <xf numFmtId="168" fontId="3" fillId="0" borderId="16" xfId="60" applyNumberFormat="1" applyFont="1" applyBorder="1" applyAlignment="1">
      <alignment/>
    </xf>
    <xf numFmtId="168" fontId="3" fillId="0" borderId="13" xfId="6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 indent="1"/>
    </xf>
    <xf numFmtId="168" fontId="3" fillId="0" borderId="16" xfId="60" applyNumberFormat="1" applyFont="1" applyBorder="1" applyAlignment="1">
      <alignment horizontal="center" vertical="center"/>
    </xf>
    <xf numFmtId="180" fontId="3" fillId="0" borderId="0" xfId="44" applyNumberFormat="1" applyFont="1" applyFill="1" applyBorder="1" applyAlignment="1">
      <alignment horizontal="center"/>
    </xf>
    <xf numFmtId="44" fontId="3" fillId="0" borderId="0" xfId="44" applyFont="1" applyBorder="1" applyAlignment="1" applyProtection="1">
      <alignment horizontal="center" vertical="center"/>
      <protection/>
    </xf>
    <xf numFmtId="180" fontId="3" fillId="0" borderId="17" xfId="60" applyNumberFormat="1" applyFont="1" applyFill="1" applyBorder="1" applyAlignment="1">
      <alignment horizontal="center" vertical="center"/>
    </xf>
    <xf numFmtId="44" fontId="6" fillId="20" borderId="0" xfId="44" applyFont="1" applyFill="1" applyBorder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5" fillId="0" borderId="0" xfId="4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4" fontId="3" fillId="0" borderId="0" xfId="44" applyFont="1" applyFill="1" applyBorder="1" applyAlignment="1">
      <alignment vertical="center"/>
    </xf>
    <xf numFmtId="44" fontId="3" fillId="0" borderId="14" xfId="44" applyFont="1" applyFill="1" applyBorder="1" applyAlignment="1">
      <alignment vertical="center"/>
    </xf>
    <xf numFmtId="44" fontId="3" fillId="0" borderId="15" xfId="44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4" fontId="3" fillId="0" borderId="14" xfId="44" applyFont="1" applyFill="1" applyBorder="1" applyAlignment="1">
      <alignment horizontal="left" vertical="center" indent="1"/>
    </xf>
    <xf numFmtId="44" fontId="3" fillId="0" borderId="15" xfId="44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horizontal="right"/>
    </xf>
    <xf numFmtId="1" fontId="3" fillId="20" borderId="0" xfId="44" applyNumberFormat="1" applyFont="1" applyFill="1" applyBorder="1" applyAlignment="1" applyProtection="1">
      <alignment horizontal="center"/>
      <protection locked="0"/>
    </xf>
    <xf numFmtId="1" fontId="3" fillId="0" borderId="0" xfId="44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44" applyNumberFormat="1" applyFont="1" applyBorder="1" applyAlignment="1">
      <alignment horizontal="center" vertical="center"/>
    </xf>
    <xf numFmtId="1" fontId="3" fillId="0" borderId="0" xfId="44" applyNumberFormat="1" applyFont="1" applyFill="1" applyBorder="1" applyAlignment="1" applyProtection="1">
      <alignment horizontal="center"/>
      <protection/>
    </xf>
    <xf numFmtId="1" fontId="3" fillId="0" borderId="0" xfId="44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4" fontId="0" fillId="0" borderId="0" xfId="44" applyFont="1" applyAlignment="1">
      <alignment horizontal="center" vertical="center"/>
    </xf>
    <xf numFmtId="44" fontId="0" fillId="0" borderId="0" xfId="44" applyFont="1" applyAlignment="1">
      <alignment/>
    </xf>
    <xf numFmtId="44" fontId="8" fillId="0" borderId="0" xfId="44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182" fontId="0" fillId="20" borderId="0" xfId="60" applyNumberFormat="1" applyFont="1" applyFill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57" applyFont="1" applyBorder="1" applyAlignment="1">
      <alignment vertical="center"/>
      <protection/>
    </xf>
    <xf numFmtId="0" fontId="2" fillId="0" borderId="11" xfId="57" applyBorder="1">
      <alignment/>
      <protection/>
    </xf>
    <xf numFmtId="0" fontId="2" fillId="0" borderId="0" xfId="57">
      <alignment/>
      <protection/>
    </xf>
    <xf numFmtId="0" fontId="1" fillId="0" borderId="0" xfId="57" applyFont="1" applyBorder="1" applyAlignment="1">
      <alignment horizontal="righ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2" fillId="0" borderId="10" xfId="57" applyBorder="1">
      <alignment/>
      <protection/>
    </xf>
    <xf numFmtId="0" fontId="2" fillId="0" borderId="10" xfId="57" applyBorder="1" applyAlignment="1">
      <alignment horizontal="right"/>
      <protection/>
    </xf>
    <xf numFmtId="0" fontId="2" fillId="0" borderId="0" xfId="57" applyAlignment="1">
      <alignment horizontal="center"/>
      <protection/>
    </xf>
    <xf numFmtId="44" fontId="2" fillId="0" borderId="0" xfId="44" applyFont="1" applyAlignment="1">
      <alignment horizontal="center" wrapText="1"/>
    </xf>
    <xf numFmtId="44" fontId="2" fillId="20" borderId="0" xfId="44" applyFont="1" applyFill="1" applyAlignment="1" applyProtection="1">
      <alignment/>
      <protection locked="0"/>
    </xf>
    <xf numFmtId="0" fontId="2" fillId="0" borderId="0" xfId="57" applyAlignment="1">
      <alignment vertical="center"/>
      <protection/>
    </xf>
    <xf numFmtId="44" fontId="2" fillId="0" borderId="0" xfId="44" applyFont="1" applyAlignment="1">
      <alignment/>
    </xf>
    <xf numFmtId="0" fontId="1" fillId="20" borderId="0" xfId="0" applyFont="1" applyFill="1" applyBorder="1" applyAlignment="1" applyProtection="1" quotePrefix="1">
      <alignment horizontal="left" vertical="center"/>
      <protection locked="0"/>
    </xf>
    <xf numFmtId="44" fontId="3" fillId="0" borderId="0" xfId="44" applyFont="1" applyBorder="1" applyAlignment="1">
      <alignment horizontal="center" wrapText="1"/>
    </xf>
    <xf numFmtId="44" fontId="3" fillId="0" borderId="18" xfId="44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wrapText="1"/>
    </xf>
    <xf numFmtId="44" fontId="4" fillId="0" borderId="0" xfId="44" applyFont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center"/>
      <protection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ff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A1" sqref="A1:IV1"/>
    </sheetView>
  </sheetViews>
  <sheetFormatPr defaultColWidth="8.88671875" defaultRowHeight="15"/>
  <cols>
    <col min="1" max="1" width="18.4453125" style="0" customWidth="1"/>
    <col min="2" max="10" width="11.6640625" style="0" customWidth="1"/>
  </cols>
  <sheetData>
    <row r="1" spans="1:10" ht="30.75" customHeight="1">
      <c r="A1" s="4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50" t="s">
        <v>60</v>
      </c>
      <c r="B2" s="127" t="s">
        <v>61</v>
      </c>
      <c r="C2" s="52"/>
      <c r="D2" s="52"/>
      <c r="E2" s="52"/>
      <c r="F2" s="52"/>
      <c r="G2" s="52"/>
      <c r="H2" s="52"/>
      <c r="I2" s="52"/>
      <c r="J2" s="52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2" t="s">
        <v>10</v>
      </c>
    </row>
    <row r="5" spans="1:10" ht="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105</v>
      </c>
      <c r="J5" s="6" t="s">
        <v>8</v>
      </c>
    </row>
    <row r="6" spans="1:10" ht="9.75" customHeight="1">
      <c r="A6" s="5"/>
      <c r="B6" s="16"/>
      <c r="C6" s="16"/>
      <c r="D6" s="16"/>
      <c r="E6" s="16"/>
      <c r="F6" s="16"/>
      <c r="G6" s="16"/>
      <c r="H6" s="16"/>
      <c r="I6" s="16"/>
      <c r="J6" s="16"/>
    </row>
    <row r="7" spans="1:10" s="86" customFormat="1" ht="25.5">
      <c r="A7" s="84" t="s">
        <v>78</v>
      </c>
      <c r="B7" s="85">
        <f>'B. Phase 1 Implementation Price'!D29</f>
        <v>0</v>
      </c>
      <c r="C7" s="85">
        <f>'B. Phase 1 Implementation Price'!E29</f>
        <v>0</v>
      </c>
      <c r="D7" s="85">
        <f>'B. Phase 1 Implementation Price'!F29</f>
        <v>0</v>
      </c>
      <c r="E7" s="85" t="s">
        <v>11</v>
      </c>
      <c r="F7" s="85" t="s">
        <v>11</v>
      </c>
      <c r="G7" s="85" t="s">
        <v>11</v>
      </c>
      <c r="H7" s="85" t="s">
        <v>11</v>
      </c>
      <c r="I7" s="85" t="s">
        <v>11</v>
      </c>
      <c r="J7" s="85">
        <f>SUM(B7:I7)</f>
        <v>0</v>
      </c>
    </row>
    <row r="8" spans="1:10" ht="20.25">
      <c r="A8" s="5"/>
      <c r="B8" s="16"/>
      <c r="C8" s="16"/>
      <c r="D8" s="16"/>
      <c r="E8" s="16"/>
      <c r="F8" s="16"/>
      <c r="G8" s="16"/>
      <c r="H8" s="16"/>
      <c r="I8" s="16"/>
      <c r="J8" s="96">
        <f>IF(J7&gt;J23*0.25,"ERROR! Phase 1 Imp. MUST be less than or equal to 25% of the Total Price!","")</f>
      </c>
    </row>
    <row r="9" spans="1:10" s="86" customFormat="1" ht="25.5">
      <c r="A9" s="84" t="s">
        <v>79</v>
      </c>
      <c r="B9" s="85">
        <f>'C. Phase 2 Implementation Price'!D27</f>
        <v>0</v>
      </c>
      <c r="C9" s="85">
        <f>'C. Phase 2 Implementation Price'!E27</f>
        <v>0</v>
      </c>
      <c r="D9" s="85">
        <f>'C. Phase 2 Implementation Price'!F27</f>
        <v>0</v>
      </c>
      <c r="E9" s="85">
        <f>'C. Phase 2 Implementation Price'!G27</f>
        <v>0</v>
      </c>
      <c r="F9" s="85" t="s">
        <v>11</v>
      </c>
      <c r="G9" s="85" t="s">
        <v>11</v>
      </c>
      <c r="H9" s="85" t="s">
        <v>11</v>
      </c>
      <c r="I9" s="85" t="s">
        <v>11</v>
      </c>
      <c r="J9" s="85">
        <f>SUM(B9:I9)</f>
        <v>0</v>
      </c>
    </row>
    <row r="10" spans="1:10" ht="9.7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86" customFormat="1" ht="38.25">
      <c r="A11" s="87" t="s">
        <v>80</v>
      </c>
      <c r="B11" s="85" t="s">
        <v>11</v>
      </c>
      <c r="C11" s="85" t="s">
        <v>11</v>
      </c>
      <c r="D11" s="85" t="s">
        <v>11</v>
      </c>
      <c r="E11" s="85">
        <f>ROUND('D. Operations Fixed Fee'!$B48*0.2,2)</f>
        <v>0</v>
      </c>
      <c r="F11" s="85">
        <f>ROUND('D. Operations Fixed Fee'!$B48*0.2,2)</f>
        <v>0</v>
      </c>
      <c r="G11" s="85">
        <f>ROUND('D. Operations Fixed Fee'!$B48*0.2,2)</f>
        <v>0</v>
      </c>
      <c r="H11" s="85">
        <f>ROUND('D. Operations Fixed Fee'!$B48*0.2,2)</f>
        <v>0</v>
      </c>
      <c r="I11" s="85">
        <f>ROUND('D. Operations Fixed Fee'!$B48*0.2,2)</f>
        <v>0</v>
      </c>
      <c r="J11" s="85">
        <f>SUM(B11:I11)</f>
        <v>0</v>
      </c>
    </row>
    <row r="12" spans="1:10" ht="9.75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38.25">
      <c r="A13" s="87" t="s">
        <v>100</v>
      </c>
      <c r="B13" s="85" t="s">
        <v>11</v>
      </c>
      <c r="C13" s="85" t="s">
        <v>11</v>
      </c>
      <c r="D13" s="85" t="s">
        <v>11</v>
      </c>
      <c r="E13" s="85">
        <f>'E. Volume Adjustment'!$E8</f>
        <v>0</v>
      </c>
      <c r="F13" s="85">
        <f>'E. Volume Adjustment'!$E9</f>
        <v>0</v>
      </c>
      <c r="G13" s="85">
        <f>'E. Volume Adjustment'!$E10</f>
        <v>0</v>
      </c>
      <c r="H13" s="85">
        <f>'E. Volume Adjustment'!$E11</f>
        <v>0</v>
      </c>
      <c r="I13" s="85">
        <f>'E. Volume Adjustment'!$E12</f>
        <v>0</v>
      </c>
      <c r="J13" s="85">
        <f>SUM(B13:I13)</f>
        <v>0</v>
      </c>
    </row>
    <row r="14" spans="1:10" ht="17.25">
      <c r="A14" s="5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86" customFormat="1" ht="25.5">
      <c r="A15" s="87" t="s">
        <v>101</v>
      </c>
      <c r="B15" s="85">
        <f>'F. Supplemental Staff'!$D18</f>
        <v>0</v>
      </c>
      <c r="C15" s="85">
        <f>'F. Supplemental Staff'!$D35</f>
        <v>0</v>
      </c>
      <c r="D15" s="85">
        <f>'F. Supplemental Staff'!$D52</f>
        <v>0</v>
      </c>
      <c r="E15" s="85">
        <f>'F. Supplemental Staff'!$D69</f>
        <v>0</v>
      </c>
      <c r="F15" s="85">
        <f>'F. Supplemental Staff'!$D86</f>
        <v>0</v>
      </c>
      <c r="G15" s="85">
        <f>'F. Supplemental Staff'!$D103</f>
        <v>0</v>
      </c>
      <c r="H15" s="85">
        <f>'F. Supplemental Staff'!$D120</f>
        <v>0</v>
      </c>
      <c r="I15" s="85">
        <f>'F. Supplemental Staff'!$D137</f>
        <v>0</v>
      </c>
      <c r="J15" s="85">
        <f>SUM(B15:I15)</f>
        <v>0</v>
      </c>
    </row>
    <row r="16" spans="1:10" ht="9.75" customHeight="1">
      <c r="A16" s="18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86" customFormat="1" ht="38.25">
      <c r="A17" s="87" t="s">
        <v>109</v>
      </c>
      <c r="B17" s="85" t="s">
        <v>11</v>
      </c>
      <c r="C17" s="85" t="s">
        <v>11</v>
      </c>
      <c r="D17" s="85" t="s">
        <v>11</v>
      </c>
      <c r="E17" s="85">
        <f>ROUND(E11*0.1,2)</f>
        <v>0</v>
      </c>
      <c r="F17" s="85">
        <f>ROUND(F11*0.1,2)</f>
        <v>0</v>
      </c>
      <c r="G17" s="85">
        <f>ROUND(G11*0.1,2)</f>
        <v>0</v>
      </c>
      <c r="H17" s="85">
        <f>ROUND(H11*0.1,2)</f>
        <v>0</v>
      </c>
      <c r="I17" s="85">
        <f>ROUND(I11*0.1,2)</f>
        <v>0</v>
      </c>
      <c r="J17" s="85">
        <f>SUM(B17:I17)</f>
        <v>0</v>
      </c>
    </row>
    <row r="18" spans="1:10" ht="9.75" customHeight="1">
      <c r="A18" s="18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86" customFormat="1" ht="15">
      <c r="A19" s="84" t="s">
        <v>72</v>
      </c>
      <c r="B19" s="85" t="s">
        <v>11</v>
      </c>
      <c r="C19" s="85" t="s">
        <v>11</v>
      </c>
      <c r="D19" s="85">
        <v>2625000</v>
      </c>
      <c r="E19" s="85">
        <f>ROUND(D19*1.05,0)</f>
        <v>2756250</v>
      </c>
      <c r="F19" s="85">
        <f>ROUND(E19*1.05,0)</f>
        <v>2894063</v>
      </c>
      <c r="G19" s="85">
        <f>ROUND(F19*1.05,0)</f>
        <v>3038766</v>
      </c>
      <c r="H19" s="85">
        <f>ROUND(G19*1.05,0)</f>
        <v>3190704</v>
      </c>
      <c r="I19" s="85">
        <f>ROUND(H19*1.05,0)</f>
        <v>3350239</v>
      </c>
      <c r="J19" s="85">
        <f>IF(SUM(B19:H19)&gt;0,SUM(B19:I19),"")</f>
        <v>17855022</v>
      </c>
    </row>
    <row r="20" spans="1:10" ht="9.75" customHeight="1">
      <c r="A20" s="18"/>
      <c r="B20" s="17"/>
      <c r="C20" s="17"/>
      <c r="D20" s="17"/>
      <c r="E20" s="17"/>
      <c r="F20" s="17"/>
      <c r="G20" s="17"/>
      <c r="H20" s="17"/>
      <c r="I20" s="17"/>
      <c r="J20" s="10"/>
    </row>
    <row r="21" spans="1:10" s="86" customFormat="1" ht="15">
      <c r="A21" s="87" t="s">
        <v>102</v>
      </c>
      <c r="B21" s="85" t="s">
        <v>11</v>
      </c>
      <c r="C21" s="85" t="s">
        <v>11</v>
      </c>
      <c r="D21" s="85" t="s">
        <v>11</v>
      </c>
      <c r="E21" s="85" t="s">
        <v>11</v>
      </c>
      <c r="F21" s="85" t="s">
        <v>11</v>
      </c>
      <c r="G21" s="85" t="s">
        <v>11</v>
      </c>
      <c r="H21" s="85" t="s">
        <v>11</v>
      </c>
      <c r="I21" s="85">
        <f>'G. Turnover'!C8</f>
        <v>0</v>
      </c>
      <c r="J21" s="85">
        <f>SUM(B21:I21)</f>
        <v>0</v>
      </c>
    </row>
    <row r="22" spans="1:10" ht="9.75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7.25">
      <c r="A23" s="77" t="s">
        <v>9</v>
      </c>
      <c r="B23" s="15">
        <f>SUM(B6:B22)</f>
        <v>0</v>
      </c>
      <c r="C23" s="15">
        <f aca="true" t="shared" si="0" ref="C23:I23">SUM(C6:C22)</f>
        <v>0</v>
      </c>
      <c r="D23" s="15">
        <f t="shared" si="0"/>
        <v>2625000</v>
      </c>
      <c r="E23" s="15">
        <f t="shared" si="0"/>
        <v>2756250</v>
      </c>
      <c r="F23" s="15">
        <f t="shared" si="0"/>
        <v>2894063</v>
      </c>
      <c r="G23" s="15">
        <f t="shared" si="0"/>
        <v>3038766</v>
      </c>
      <c r="H23" s="15">
        <f t="shared" si="0"/>
        <v>3190704</v>
      </c>
      <c r="I23" s="15">
        <f t="shared" si="0"/>
        <v>3350239</v>
      </c>
      <c r="J23" s="15">
        <f>IF(SUM(B23:I23)&gt;0,SUM(B23:I23),"")</f>
        <v>17855022</v>
      </c>
    </row>
    <row r="25" spans="2:9" ht="17.25">
      <c r="B25" s="17"/>
      <c r="C25" s="17"/>
      <c r="D25" s="17"/>
      <c r="E25" s="17"/>
      <c r="F25" s="17"/>
      <c r="G25" s="17"/>
      <c r="H25" s="17"/>
      <c r="I25" s="17"/>
    </row>
  </sheetData>
  <sheetProtection password="C8C6" sheet="1"/>
  <conditionalFormatting sqref="J7">
    <cfRule type="cellIs" priority="1" dxfId="0" operator="greaterThan" stopIfTrue="1">
      <formula>$J$23*0.25</formula>
    </cfRule>
  </conditionalFormatting>
  <printOptions/>
  <pageMargins left="0.25" right="0.25" top="1" bottom="0.75" header="0.5" footer="0.5"/>
  <pageSetup firstPageNumber="4" useFirstPageNumber="1" fitToHeight="1" fitToWidth="1" horizontalDpi="600" verticalDpi="600" orientation="landscape" scale="91" r:id="rId1"/>
  <headerFooter alignWithMargins="0">
    <oddHeader>&amp;L&amp;8New York State Department of Health
Office of Health Insurance Programs&amp;R&amp;8
RFP for a Replacement MMIS
</oddHeader>
    <oddFooter>&amp;L&amp;10Attachment M:  Amended Pricing Schedules&amp;R&amp;10Page M-&amp;P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B29" sqref="B29"/>
    </sheetView>
  </sheetViews>
  <sheetFormatPr defaultColWidth="8.88671875" defaultRowHeight="15"/>
  <cols>
    <col min="1" max="1" width="28.6640625" style="45" bestFit="1" customWidth="1"/>
    <col min="2" max="2" width="12.10546875" style="46" bestFit="1" customWidth="1"/>
    <col min="3" max="3" width="13.21484375" style="46" customWidth="1"/>
    <col min="4" max="4" width="10.6640625" style="47" customWidth="1"/>
    <col min="5" max="6" width="10.6640625" style="45" customWidth="1"/>
    <col min="7" max="16384" width="8.88671875" style="45" customWidth="1"/>
  </cols>
  <sheetData>
    <row r="1" spans="1:6" ht="30.75" customHeight="1">
      <c r="A1" s="4" t="s">
        <v>73</v>
      </c>
      <c r="B1" s="3"/>
      <c r="C1" s="3"/>
      <c r="D1" s="3"/>
      <c r="E1" s="3"/>
      <c r="F1" s="3"/>
    </row>
    <row r="2" spans="1:4" ht="30.75" customHeight="1">
      <c r="A2" s="50" t="str">
        <f>'A. Pricing Schedule'!A2</f>
        <v>Offeror: </v>
      </c>
      <c r="B2" s="51">
        <f>'A. Pricing Schedule'!B2</f>
      </c>
      <c r="C2" s="51"/>
      <c r="D2" s="76"/>
    </row>
    <row r="3" spans="1:6" ht="15.75" thickBot="1">
      <c r="A3" s="1"/>
      <c r="B3" s="1"/>
      <c r="C3" s="1"/>
      <c r="D3" s="1"/>
      <c r="E3" s="2"/>
      <c r="F3" s="2" t="s">
        <v>58</v>
      </c>
    </row>
    <row r="4" spans="5:6" ht="12" thickBot="1">
      <c r="E4" s="47"/>
      <c r="F4" s="47"/>
    </row>
    <row r="5" spans="1:6" ht="9.75" customHeight="1">
      <c r="A5" s="54"/>
      <c r="B5" s="55"/>
      <c r="C5" s="55"/>
      <c r="D5" s="81"/>
      <c r="E5" s="81"/>
      <c r="F5" s="81"/>
    </row>
    <row r="6" spans="1:6" ht="9.75" customHeight="1">
      <c r="A6" s="56"/>
      <c r="B6" s="128" t="s">
        <v>70</v>
      </c>
      <c r="C6" s="129" t="s">
        <v>93</v>
      </c>
      <c r="D6" s="64" t="s">
        <v>1</v>
      </c>
      <c r="E6" s="64" t="s">
        <v>62</v>
      </c>
      <c r="F6" s="64" t="s">
        <v>92</v>
      </c>
    </row>
    <row r="7" spans="1:8" ht="9.75" customHeight="1" thickBot="1">
      <c r="A7" s="56" t="s">
        <v>63</v>
      </c>
      <c r="B7" s="128"/>
      <c r="C7" s="129"/>
      <c r="D7" s="78"/>
      <c r="E7" s="78"/>
      <c r="F7" s="53"/>
      <c r="H7" s="57"/>
    </row>
    <row r="8" spans="1:6" ht="10.5" customHeight="1">
      <c r="A8" s="58"/>
      <c r="B8" s="58"/>
      <c r="C8" s="62"/>
      <c r="D8" s="59"/>
      <c r="E8" s="60"/>
      <c r="F8" s="61"/>
    </row>
    <row r="9" spans="1:6" ht="22.5">
      <c r="A9" s="83" t="s">
        <v>76</v>
      </c>
      <c r="B9" s="65">
        <f>IF(B$29&gt;0,ROUND(B$29*0.15,2),"")</f>
      </c>
      <c r="C9" s="97"/>
      <c r="D9" s="59">
        <f>IF(C9=1,B9,"")</f>
      </c>
      <c r="E9" s="59">
        <f>IF(C9=2,B9,"")</f>
      </c>
      <c r="F9" s="66">
        <f>IF(C9=3,B9,"")</f>
      </c>
    </row>
    <row r="10" spans="1:6" ht="10.5" customHeight="1">
      <c r="A10" s="58"/>
      <c r="B10" s="58"/>
      <c r="C10" s="98"/>
      <c r="D10" s="59"/>
      <c r="E10" s="60"/>
      <c r="F10" s="61"/>
    </row>
    <row r="11" spans="1:6" ht="11.25">
      <c r="A11" s="58" t="s">
        <v>64</v>
      </c>
      <c r="B11" s="65">
        <f>IF(B$29&gt;0,ROUND(B$29*0.03,2),"")</f>
      </c>
      <c r="C11" s="97"/>
      <c r="D11" s="59">
        <f>IF(C11=1,B11,"")</f>
      </c>
      <c r="E11" s="59">
        <f>IF(C11=2,B11,"")</f>
      </c>
      <c r="F11" s="66">
        <f>IF(C11=3,B11,"")</f>
      </c>
    </row>
    <row r="12" spans="1:6" ht="10.5" customHeight="1">
      <c r="A12" s="58"/>
      <c r="B12" s="62"/>
      <c r="C12" s="99"/>
      <c r="D12" s="63"/>
      <c r="E12" s="59"/>
      <c r="F12" s="66"/>
    </row>
    <row r="13" spans="1:6" ht="11.25">
      <c r="A13" s="58" t="s">
        <v>65</v>
      </c>
      <c r="B13" s="65">
        <f>IF(B$29&gt;0,ROUND(B$29*0.07,2),"")</f>
      </c>
      <c r="C13" s="97"/>
      <c r="D13" s="59">
        <f>IF(C13=1,B13,"")</f>
      </c>
      <c r="E13" s="59">
        <f>IF(C13=2,B13,"")</f>
      </c>
      <c r="F13" s="66">
        <f>IF(C13=3,B13,"")</f>
      </c>
    </row>
    <row r="14" spans="1:6" ht="10.5" customHeight="1">
      <c r="A14" s="58"/>
      <c r="B14" s="62"/>
      <c r="C14" s="99"/>
      <c r="D14" s="63"/>
      <c r="E14" s="59"/>
      <c r="F14" s="66"/>
    </row>
    <row r="15" spans="1:6" ht="11.25">
      <c r="A15" s="58" t="s">
        <v>66</v>
      </c>
      <c r="B15" s="65">
        <f>IF(B$29&gt;0,ROUND(B$29*0.13,2),"")</f>
      </c>
      <c r="C15" s="97"/>
      <c r="D15" s="59">
        <f>IF(C15=1,B15,"")</f>
      </c>
      <c r="E15" s="59">
        <f>IF(C15=2,B15,"")</f>
      </c>
      <c r="F15" s="66">
        <f>IF(C15=3,B15,"")</f>
      </c>
    </row>
    <row r="16" spans="1:6" ht="10.5" customHeight="1">
      <c r="A16" s="58"/>
      <c r="B16" s="67"/>
      <c r="C16" s="100"/>
      <c r="D16" s="63"/>
      <c r="E16" s="59"/>
      <c r="F16" s="66"/>
    </row>
    <row r="17" spans="1:6" ht="11.25">
      <c r="A17" s="58" t="s">
        <v>67</v>
      </c>
      <c r="B17" s="65">
        <f>IF(B$29&gt;0,ROUND(B$29*0.1,2),"")</f>
      </c>
      <c r="C17" s="97"/>
      <c r="D17" s="59">
        <f>IF(C17=1,B17,"")</f>
      </c>
      <c r="E17" s="59">
        <f>IF(C17=2,B17,"")</f>
      </c>
      <c r="F17" s="66">
        <f>IF(C17=3,B17,"")</f>
      </c>
    </row>
    <row r="18" spans="1:6" ht="10.5" customHeight="1">
      <c r="A18" s="58"/>
      <c r="B18" s="67"/>
      <c r="C18" s="100"/>
      <c r="D18" s="63"/>
      <c r="E18" s="59"/>
      <c r="F18" s="66"/>
    </row>
    <row r="19" spans="1:6" ht="11.25">
      <c r="A19" s="58" t="s">
        <v>68</v>
      </c>
      <c r="B19" s="65">
        <f>IF(B$29&gt;0,ROUND(B$29*0.05,2),"")</f>
      </c>
      <c r="C19" s="97"/>
      <c r="D19" s="59">
        <f>IF(C19=1,B19,"")</f>
      </c>
      <c r="E19" s="59">
        <f>IF(C19=2,B19,"")</f>
      </c>
      <c r="F19" s="66">
        <f>IF(C19=3,B19,"")</f>
      </c>
    </row>
    <row r="20" spans="1:6" ht="10.5" customHeight="1">
      <c r="A20" s="58"/>
      <c r="B20" s="67"/>
      <c r="C20" s="100"/>
      <c r="D20" s="63"/>
      <c r="E20" s="59"/>
      <c r="F20" s="66"/>
    </row>
    <row r="21" spans="1:6" ht="11.25">
      <c r="A21" s="58" t="s">
        <v>74</v>
      </c>
      <c r="B21" s="65">
        <f>IF(B$29&gt;0,ROUND(B$29*0.12,2),"")</f>
      </c>
      <c r="C21" s="97"/>
      <c r="D21" s="59">
        <f>IF(C21=1,B21,"")</f>
      </c>
      <c r="E21" s="59">
        <f>IF(C21=2,B21,"")</f>
      </c>
      <c r="F21" s="66">
        <f>IF(C21=3,B21,"")</f>
      </c>
    </row>
    <row r="22" spans="1:6" ht="10.5" customHeight="1">
      <c r="A22" s="58"/>
      <c r="B22" s="67"/>
      <c r="C22" s="100"/>
      <c r="D22" s="63"/>
      <c r="E22" s="59"/>
      <c r="F22" s="66"/>
    </row>
    <row r="23" spans="1:6" ht="11.25">
      <c r="A23" s="58" t="s">
        <v>69</v>
      </c>
      <c r="B23" s="65">
        <f>IF(B$29&gt;0,ROUND(B$29*0.1,2),"")</f>
      </c>
      <c r="C23" s="101">
        <v>3</v>
      </c>
      <c r="D23" s="59">
        <f>IF(C23=1,B23,"")</f>
      </c>
      <c r="E23" s="59">
        <f>IF(C23=2,B23,"")</f>
      </c>
      <c r="F23" s="66">
        <f>IF(C23=3,B23,"")</f>
      </c>
    </row>
    <row r="24" spans="1:6" ht="10.5" customHeight="1">
      <c r="A24" s="58"/>
      <c r="B24" s="67"/>
      <c r="C24" s="102"/>
      <c r="D24" s="63"/>
      <c r="E24" s="59"/>
      <c r="F24" s="66"/>
    </row>
    <row r="25" spans="1:6" ht="11.25">
      <c r="A25" s="58" t="s">
        <v>116</v>
      </c>
      <c r="B25" s="65">
        <f>IF(B$29&gt;0,ROUND(B$29*0.2,2),"")</f>
      </c>
      <c r="C25" s="101">
        <v>3</v>
      </c>
      <c r="D25" s="59">
        <f>IF(C25=1,B25,"")</f>
      </c>
      <c r="E25" s="59">
        <f>IF(C25=2,B25,"")</f>
      </c>
      <c r="F25" s="66">
        <f>IF(C25=3,B25,"")</f>
      </c>
    </row>
    <row r="26" spans="1:6" ht="10.5" customHeight="1">
      <c r="A26" s="58"/>
      <c r="B26" s="67"/>
      <c r="C26" s="102"/>
      <c r="D26" s="63"/>
      <c r="E26" s="59"/>
      <c r="F26" s="66"/>
    </row>
    <row r="27" spans="1:6" ht="11.25">
      <c r="A27" s="58" t="s">
        <v>117</v>
      </c>
      <c r="B27" s="65">
        <f>IF(B$29&gt;0,ROUND(B$29*0.05,2),"")</f>
      </c>
      <c r="C27" s="101">
        <v>3</v>
      </c>
      <c r="D27" s="59">
        <f>IF(C27=1,B27,"")</f>
      </c>
      <c r="E27" s="59">
        <f>IF(C27=2,B27,"")</f>
      </c>
      <c r="F27" s="66">
        <f>IF(C27=3,B27,"")</f>
      </c>
    </row>
    <row r="28" spans="1:6" ht="10.5" customHeight="1">
      <c r="A28" s="58"/>
      <c r="B28" s="67"/>
      <c r="C28" s="67"/>
      <c r="D28" s="63"/>
      <c r="E28" s="59"/>
      <c r="F28" s="66"/>
    </row>
    <row r="29" spans="1:8" ht="15" customHeight="1">
      <c r="A29" s="68" t="s">
        <v>57</v>
      </c>
      <c r="B29" s="82"/>
      <c r="D29" s="69">
        <f>SUM(D9:D28)</f>
        <v>0</v>
      </c>
      <c r="E29" s="69">
        <f>SUM(E9:E28)</f>
        <v>0</v>
      </c>
      <c r="F29" s="70">
        <f>SUM(F9:F28)</f>
        <v>0</v>
      </c>
      <c r="H29" s="57"/>
    </row>
    <row r="30" spans="1:6" ht="12" thickBot="1">
      <c r="A30" s="71"/>
      <c r="B30" s="72"/>
      <c r="C30" s="72"/>
      <c r="D30" s="73"/>
      <c r="E30" s="74"/>
      <c r="F30" s="75"/>
    </row>
    <row r="31" spans="1:6" ht="16.5" customHeight="1">
      <c r="A31" s="130" t="s">
        <v>115</v>
      </c>
      <c r="B31" s="130"/>
      <c r="E31" s="47"/>
      <c r="F31" s="47"/>
    </row>
    <row r="32" spans="1:2" ht="9.75" customHeight="1">
      <c r="A32" s="130"/>
      <c r="B32" s="130"/>
    </row>
    <row r="33" spans="1:6" ht="20.25">
      <c r="A33" s="130"/>
      <c r="B33" s="130"/>
      <c r="C33" s="113">
        <f>IF(B29&gt;'A. Pricing Schedule'!J23*0.25,"ERROR! Phase 1 Imp. MUST be less than or equal to 25% of Total Price!","")</f>
      </c>
      <c r="D33" s="46"/>
      <c r="E33" s="46"/>
      <c r="F33" s="46"/>
    </row>
    <row r="34" spans="1:2" ht="9.75" customHeight="1">
      <c r="A34" s="130"/>
      <c r="B34" s="130"/>
    </row>
    <row r="35" spans="1:2" ht="9.75" customHeight="1">
      <c r="A35" s="130"/>
      <c r="B35" s="130"/>
    </row>
    <row r="36" spans="1:2" ht="9.75" customHeight="1">
      <c r="A36" s="130"/>
      <c r="B36" s="130"/>
    </row>
    <row r="37" spans="1:2" ht="9.75" customHeight="1">
      <c r="A37" s="131"/>
      <c r="B37" s="131"/>
    </row>
  </sheetData>
  <sheetProtection password="C8C6" sheet="1" objects="1" scenarios="1"/>
  <mergeCells count="3">
    <mergeCell ref="B6:B7"/>
    <mergeCell ref="C6:C7"/>
    <mergeCell ref="A31:B37"/>
  </mergeCells>
  <printOptions horizontalCentered="1"/>
  <pageMargins left="0" right="0" top="1" bottom="1" header="0.5" footer="0.5"/>
  <pageSetup firstPageNumber="5" useFirstPageNumber="1" horizontalDpi="600" verticalDpi="600" orientation="landscape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7" sqref="B27"/>
    </sheetView>
  </sheetViews>
  <sheetFormatPr defaultColWidth="8.88671875" defaultRowHeight="15"/>
  <cols>
    <col min="1" max="1" width="28.6640625" style="45" bestFit="1" customWidth="1"/>
    <col min="2" max="2" width="13.4453125" style="46" customWidth="1"/>
    <col min="3" max="3" width="12.6640625" style="46" customWidth="1"/>
    <col min="4" max="4" width="13.4453125" style="47" customWidth="1"/>
    <col min="5" max="7" width="13.4453125" style="45" customWidth="1"/>
    <col min="8" max="16384" width="8.88671875" style="45" customWidth="1"/>
  </cols>
  <sheetData>
    <row r="1" spans="1:7" ht="30.75" customHeight="1">
      <c r="A1" s="4" t="s">
        <v>75</v>
      </c>
      <c r="B1" s="3"/>
      <c r="C1" s="3"/>
      <c r="D1" s="3"/>
      <c r="E1" s="3"/>
      <c r="F1" s="3"/>
      <c r="G1" s="3"/>
    </row>
    <row r="2" spans="1:4" ht="30.75" customHeight="1">
      <c r="A2" s="50" t="str">
        <f>'A. Pricing Schedule'!A2</f>
        <v>Offeror: </v>
      </c>
      <c r="B2" s="51">
        <f>'A. Pricing Schedule'!B2</f>
      </c>
      <c r="C2" s="51"/>
      <c r="D2" s="76"/>
    </row>
    <row r="3" spans="1:7" ht="15.75" thickBot="1">
      <c r="A3" s="1"/>
      <c r="B3" s="1"/>
      <c r="C3" s="1"/>
      <c r="D3" s="1"/>
      <c r="E3" s="2"/>
      <c r="F3" s="2"/>
      <c r="G3" s="2" t="s">
        <v>36</v>
      </c>
    </row>
    <row r="4" spans="5:6" ht="12" thickBot="1">
      <c r="E4" s="47"/>
      <c r="F4" s="47"/>
    </row>
    <row r="5" spans="1:7" ht="9.75" customHeight="1">
      <c r="A5" s="54"/>
      <c r="B5" s="55"/>
      <c r="C5" s="55"/>
      <c r="D5" s="81"/>
      <c r="E5" s="81"/>
      <c r="F5" s="81"/>
      <c r="G5" s="81"/>
    </row>
    <row r="6" spans="1:7" ht="9.75" customHeight="1">
      <c r="A6" s="56"/>
      <c r="B6" s="128" t="s">
        <v>70</v>
      </c>
      <c r="C6" s="129" t="s">
        <v>103</v>
      </c>
      <c r="D6" s="64" t="s">
        <v>1</v>
      </c>
      <c r="E6" s="64" t="s">
        <v>62</v>
      </c>
      <c r="F6" s="64" t="s">
        <v>92</v>
      </c>
      <c r="G6" s="64" t="s">
        <v>104</v>
      </c>
    </row>
    <row r="7" spans="1:8" ht="9.75" customHeight="1" thickBot="1">
      <c r="A7" s="56" t="s">
        <v>63</v>
      </c>
      <c r="B7" s="128"/>
      <c r="C7" s="129"/>
      <c r="D7" s="78"/>
      <c r="E7" s="78"/>
      <c r="F7" s="53"/>
      <c r="G7" s="53"/>
      <c r="H7" s="57"/>
    </row>
    <row r="8" spans="1:7" ht="10.5" customHeight="1">
      <c r="A8" s="58"/>
      <c r="B8" s="58"/>
      <c r="C8" s="62"/>
      <c r="D8" s="59"/>
      <c r="E8" s="60"/>
      <c r="F8" s="61"/>
      <c r="G8" s="61"/>
    </row>
    <row r="9" spans="1:7" s="91" customFormat="1" ht="22.5">
      <c r="A9" s="83" t="s">
        <v>76</v>
      </c>
      <c r="B9" s="88">
        <f>IF(B$27&gt;0,ROUND(B$27*0.15,2),"")</f>
      </c>
      <c r="C9" s="97"/>
      <c r="D9" s="89">
        <f>IF(C9=1,B9,"")</f>
      </c>
      <c r="E9" s="89">
        <f>IF(C9=2,B9,"")</f>
      </c>
      <c r="F9" s="90">
        <f>IF(C9=3,B9,"")</f>
      </c>
      <c r="G9" s="90">
        <f>IF(C9=4,B9,"")</f>
      </c>
    </row>
    <row r="10" spans="1:7" ht="10.5" customHeight="1">
      <c r="A10" s="58"/>
      <c r="B10" s="58"/>
      <c r="C10" s="79"/>
      <c r="D10" s="59"/>
      <c r="E10" s="60"/>
      <c r="F10" s="61"/>
      <c r="G10" s="61"/>
    </row>
    <row r="11" spans="1:7" s="91" customFormat="1" ht="22.5">
      <c r="A11" s="83" t="s">
        <v>64</v>
      </c>
      <c r="B11" s="88">
        <f>IF(B$27&gt;0,ROUND(B$27*0.03,2),"")</f>
      </c>
      <c r="C11" s="97"/>
      <c r="D11" s="89">
        <f>IF(C11=1,B11,"")</f>
      </c>
      <c r="E11" s="89">
        <f>IF(C11=2,B11,"")</f>
      </c>
      <c r="F11" s="90">
        <f>IF(C11=3,B11,"")</f>
      </c>
      <c r="G11" s="90">
        <f>IF(C11=4,B11,"")</f>
      </c>
    </row>
    <row r="12" spans="1:7" ht="10.5" customHeight="1">
      <c r="A12" s="58"/>
      <c r="B12" s="62"/>
      <c r="C12" s="62"/>
      <c r="D12" s="63"/>
      <c r="E12" s="59"/>
      <c r="F12" s="66"/>
      <c r="G12" s="66"/>
    </row>
    <row r="13" spans="1:7" s="91" customFormat="1" ht="11.25">
      <c r="A13" s="83" t="s">
        <v>65</v>
      </c>
      <c r="B13" s="88">
        <f>IF(B$27&gt;0,ROUND(B$27*0.07,2),"")</f>
      </c>
      <c r="C13" s="97"/>
      <c r="D13" s="89">
        <f>IF(C13=1,B13,"")</f>
      </c>
      <c r="E13" s="89">
        <f>IF(C13=2,B13,"")</f>
      </c>
      <c r="F13" s="90">
        <f>IF(C13=3,B13,"")</f>
      </c>
      <c r="G13" s="90">
        <f>IF(C13=4,B13,"")</f>
      </c>
    </row>
    <row r="14" spans="1:7" ht="10.5" customHeight="1">
      <c r="A14" s="58"/>
      <c r="B14" s="62"/>
      <c r="C14" s="62"/>
      <c r="D14" s="63"/>
      <c r="E14" s="59"/>
      <c r="F14" s="66"/>
      <c r="G14" s="66"/>
    </row>
    <row r="15" spans="1:7" s="91" customFormat="1" ht="11.25">
      <c r="A15" s="83" t="s">
        <v>66</v>
      </c>
      <c r="B15" s="88">
        <f>IF(B$27&gt;0,ROUND(B$27*0.13,2),"")</f>
      </c>
      <c r="C15" s="97"/>
      <c r="D15" s="89">
        <f>IF(C15=1,B15,"")</f>
      </c>
      <c r="E15" s="89">
        <f>IF(C15=2,B15,"")</f>
      </c>
      <c r="F15" s="90">
        <f>IF(C15=3,B15,"")</f>
      </c>
      <c r="G15" s="90">
        <f>IF(C15=4,B15,"")</f>
      </c>
    </row>
    <row r="16" spans="1:7" ht="10.5" customHeight="1">
      <c r="A16" s="58"/>
      <c r="B16" s="67"/>
      <c r="C16" s="67"/>
      <c r="D16" s="63"/>
      <c r="E16" s="59"/>
      <c r="F16" s="66"/>
      <c r="G16" s="66"/>
    </row>
    <row r="17" spans="1:7" s="91" customFormat="1" ht="11.25">
      <c r="A17" s="83" t="s">
        <v>67</v>
      </c>
      <c r="B17" s="88">
        <f>IF(B$27&gt;0,ROUND(B$27*0.1,2),"")</f>
      </c>
      <c r="C17" s="97"/>
      <c r="D17" s="89">
        <f>IF(C17=1,B17,"")</f>
      </c>
      <c r="E17" s="89">
        <f>IF(C17=2,B17,"")</f>
      </c>
      <c r="F17" s="90">
        <f>IF(C17=3,B17,"")</f>
      </c>
      <c r="G17" s="90">
        <f>IF(C17=4,B17,"")</f>
      </c>
    </row>
    <row r="18" spans="1:7" ht="10.5" customHeight="1">
      <c r="A18" s="58"/>
      <c r="B18" s="67"/>
      <c r="C18" s="67"/>
      <c r="D18" s="63"/>
      <c r="E18" s="59"/>
      <c r="F18" s="66"/>
      <c r="G18" s="66"/>
    </row>
    <row r="19" spans="1:7" s="91" customFormat="1" ht="11.25">
      <c r="A19" s="83" t="s">
        <v>68</v>
      </c>
      <c r="B19" s="88">
        <f>IF(B$27&gt;0,ROUND(B$27*0.05,2),"")</f>
      </c>
      <c r="C19" s="97"/>
      <c r="D19" s="89">
        <f>IF(C19=1,B19,"")</f>
      </c>
      <c r="E19" s="89">
        <f>IF(C19=2,B19,"")</f>
      </c>
      <c r="F19" s="90">
        <f>IF(C19=3,B19,"")</f>
      </c>
      <c r="G19" s="90">
        <f>IF(C19=4,B19,"")</f>
      </c>
    </row>
    <row r="20" spans="1:7" ht="10.5" customHeight="1">
      <c r="A20" s="58"/>
      <c r="B20" s="67"/>
      <c r="C20" s="67"/>
      <c r="D20" s="63"/>
      <c r="E20" s="59"/>
      <c r="F20" s="66"/>
      <c r="G20" s="66"/>
    </row>
    <row r="21" spans="1:7" s="91" customFormat="1" ht="11.25">
      <c r="A21" s="83" t="s">
        <v>74</v>
      </c>
      <c r="B21" s="88">
        <f>IF(B$27&gt;0,ROUND(B$27*0.12,2),"")</f>
      </c>
      <c r="C21" s="97"/>
      <c r="D21" s="89">
        <f>IF(C21=1,B21,"")</f>
      </c>
      <c r="E21" s="89">
        <f>IF(C21=2,B21,"")</f>
      </c>
      <c r="F21" s="90">
        <f>IF(C21=3,B21,"")</f>
      </c>
      <c r="G21" s="90">
        <f>IF(C21=4,B21,"")</f>
      </c>
    </row>
    <row r="22" spans="1:7" ht="10.5" customHeight="1">
      <c r="A22" s="58"/>
      <c r="B22" s="67"/>
      <c r="C22" s="67"/>
      <c r="D22" s="63"/>
      <c r="E22" s="59"/>
      <c r="F22" s="66"/>
      <c r="G22" s="66"/>
    </row>
    <row r="23" spans="1:7" s="91" customFormat="1" ht="11.25">
      <c r="A23" s="83" t="s">
        <v>69</v>
      </c>
      <c r="B23" s="88">
        <f>IF(B$27&gt;0,ROUND(B$27*0.1,2),"")</f>
      </c>
      <c r="C23" s="97"/>
      <c r="D23" s="89">
        <f>IF(C23=1,B23,"")</f>
      </c>
      <c r="E23" s="89">
        <f>IF(C23=2,B23,"")</f>
      </c>
      <c r="F23" s="90">
        <f>IF(C23=3,B23,"")</f>
      </c>
      <c r="G23" s="90">
        <f>IF(C23=4,B23,"")</f>
      </c>
    </row>
    <row r="24" spans="1:7" ht="10.5" customHeight="1">
      <c r="A24" s="58"/>
      <c r="B24" s="67"/>
      <c r="C24" s="80"/>
      <c r="D24" s="63"/>
      <c r="E24" s="59"/>
      <c r="F24" s="66"/>
      <c r="G24" s="66"/>
    </row>
    <row r="25" spans="1:7" s="91" customFormat="1" ht="22.5">
      <c r="A25" s="83" t="s">
        <v>77</v>
      </c>
      <c r="B25" s="88">
        <f>IF(B$27&gt;0,ROUND(B$27*0.25,2),"")</f>
      </c>
      <c r="C25" s="97"/>
      <c r="D25" s="89">
        <f>IF(C25=1,B25,"")</f>
      </c>
      <c r="E25" s="89">
        <f>IF(C25=2,B25,"")</f>
      </c>
      <c r="F25" s="90">
        <f>IF(C25=3,B25,"")</f>
      </c>
      <c r="G25" s="90">
        <f>IF(C25=4,B25,"")</f>
      </c>
    </row>
    <row r="26" spans="1:7" ht="10.5" customHeight="1">
      <c r="A26" s="58"/>
      <c r="B26" s="67"/>
      <c r="C26" s="80"/>
      <c r="D26" s="63"/>
      <c r="E26" s="59"/>
      <c r="F26" s="66"/>
      <c r="G26" s="66"/>
    </row>
    <row r="27" spans="1:7" s="95" customFormat="1" ht="13.5">
      <c r="A27" s="92" t="s">
        <v>57</v>
      </c>
      <c r="B27" s="82"/>
      <c r="C27" s="80"/>
      <c r="D27" s="93">
        <f>SUM(D9:D26)</f>
        <v>0</v>
      </c>
      <c r="E27" s="93">
        <f>SUM(E9:E26)</f>
        <v>0</v>
      </c>
      <c r="F27" s="94">
        <f>SUM(F9:F26)</f>
        <v>0</v>
      </c>
      <c r="G27" s="94">
        <f>SUM(G9:G26)</f>
        <v>0</v>
      </c>
    </row>
    <row r="28" spans="1:7" ht="12" thickBot="1">
      <c r="A28" s="71"/>
      <c r="B28" s="72"/>
      <c r="C28" s="72"/>
      <c r="D28" s="73"/>
      <c r="E28" s="74"/>
      <c r="F28" s="75"/>
      <c r="G28" s="75"/>
    </row>
    <row r="29" spans="5:6" ht="11.25">
      <c r="E29" s="47"/>
      <c r="F29" s="47"/>
    </row>
    <row r="31" spans="4:6" ht="11.25">
      <c r="D31" s="46"/>
      <c r="E31" s="46"/>
      <c r="F31" s="46"/>
    </row>
  </sheetData>
  <sheetProtection password="C8C6" sheet="1" objects="1" scenarios="1"/>
  <mergeCells count="2">
    <mergeCell ref="B6:B7"/>
    <mergeCell ref="C6:C7"/>
  </mergeCells>
  <printOptions horizontalCentered="1"/>
  <pageMargins left="0" right="0" top="1" bottom="1" header="0.5" footer="0.5"/>
  <pageSetup firstPageNumber="6" useFirstPageNumber="1" horizontalDpi="600" verticalDpi="600" orientation="landscape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8" sqref="B8"/>
    </sheetView>
  </sheetViews>
  <sheetFormatPr defaultColWidth="8.77734375" defaultRowHeight="12" customHeight="1"/>
  <cols>
    <col min="1" max="1" width="21.77734375" style="5" customWidth="1"/>
    <col min="2" max="2" width="17.4453125" style="8" customWidth="1"/>
    <col min="3" max="16384" width="8.77734375" style="5" customWidth="1"/>
  </cols>
  <sheetData>
    <row r="1" spans="1:3" ht="30.75" customHeight="1">
      <c r="A1" s="134" t="s">
        <v>81</v>
      </c>
      <c r="B1" s="135"/>
      <c r="C1" s="135"/>
    </row>
    <row r="2" spans="1:4" ht="30.75" customHeight="1">
      <c r="A2" s="50" t="str">
        <f>'A. Pricing Schedule'!A2</f>
        <v>Offeror: </v>
      </c>
      <c r="B2" s="51">
        <f>'A. Pricing Schedule'!B2</f>
      </c>
      <c r="C2" s="51"/>
      <c r="D2" s="51"/>
    </row>
    <row r="3" spans="1:3" ht="15.75" thickBot="1">
      <c r="A3" s="1"/>
      <c r="B3" s="1"/>
      <c r="C3" s="25" t="s">
        <v>118</v>
      </c>
    </row>
    <row r="5" ht="12" customHeight="1">
      <c r="B5" s="132" t="s">
        <v>113</v>
      </c>
    </row>
    <row r="6" ht="12" customHeight="1">
      <c r="B6" s="133"/>
    </row>
    <row r="7" ht="12" customHeight="1">
      <c r="A7" s="7" t="s">
        <v>37</v>
      </c>
    </row>
    <row r="8" spans="1:2" ht="12" customHeight="1">
      <c r="A8" s="9" t="s">
        <v>12</v>
      </c>
      <c r="B8" s="42"/>
    </row>
    <row r="9" spans="1:2" ht="12" customHeight="1">
      <c r="A9" s="9" t="s">
        <v>13</v>
      </c>
      <c r="B9" s="42"/>
    </row>
    <row r="10" spans="1:2" ht="12" customHeight="1">
      <c r="A10" s="9" t="s">
        <v>94</v>
      </c>
      <c r="B10" s="19">
        <f>'D.1 Operations Other Expenses'!B20</f>
      </c>
    </row>
    <row r="11" spans="1:2" ht="12" customHeight="1">
      <c r="A11" s="11" t="s">
        <v>71</v>
      </c>
      <c r="B11" s="8">
        <f>IF(B8&gt;0,SUM(B8:B10),"")</f>
      </c>
    </row>
    <row r="12" spans="1:2" ht="12" customHeight="1">
      <c r="A12" s="7" t="s">
        <v>38</v>
      </c>
      <c r="B12" s="8" t="s">
        <v>61</v>
      </c>
    </row>
    <row r="13" spans="1:2" ht="12" customHeight="1">
      <c r="A13" s="9" t="s">
        <v>14</v>
      </c>
      <c r="B13" s="42"/>
    </row>
    <row r="14" spans="1:2" ht="12" customHeight="1">
      <c r="A14" s="9" t="s">
        <v>29</v>
      </c>
      <c r="B14" s="42"/>
    </row>
    <row r="15" spans="1:2" ht="12" customHeight="1">
      <c r="A15" s="9" t="s">
        <v>30</v>
      </c>
      <c r="B15" s="42"/>
    </row>
    <row r="16" spans="1:2" ht="12" customHeight="1">
      <c r="A16" s="9" t="s">
        <v>31</v>
      </c>
      <c r="B16" s="43"/>
    </row>
    <row r="17" spans="1:2" ht="12" customHeight="1">
      <c r="A17" s="12" t="s">
        <v>39</v>
      </c>
      <c r="B17" s="8">
        <f>IF(SUM(B13:B16)&gt;0,SUM(B13:B16),"")</f>
      </c>
    </row>
    <row r="18" ht="12" customHeight="1">
      <c r="A18" s="7" t="s">
        <v>40</v>
      </c>
    </row>
    <row r="19" spans="1:2" ht="12" customHeight="1">
      <c r="A19" s="9" t="s">
        <v>15</v>
      </c>
      <c r="B19" s="42"/>
    </row>
    <row r="20" spans="1:2" ht="12" customHeight="1">
      <c r="A20" s="9" t="s">
        <v>16</v>
      </c>
      <c r="B20" s="42"/>
    </row>
    <row r="21" spans="1:2" ht="12" customHeight="1">
      <c r="A21" s="9" t="s">
        <v>32</v>
      </c>
      <c r="B21" s="42"/>
    </row>
    <row r="22" spans="1:2" ht="12" customHeight="1">
      <c r="A22" s="9" t="s">
        <v>17</v>
      </c>
      <c r="B22" s="42"/>
    </row>
    <row r="23" spans="1:2" ht="12" customHeight="1">
      <c r="A23" s="9" t="s">
        <v>18</v>
      </c>
      <c r="B23" s="42"/>
    </row>
    <row r="24" spans="1:2" ht="12" customHeight="1">
      <c r="A24" s="9" t="s">
        <v>33</v>
      </c>
      <c r="B24" s="42"/>
    </row>
    <row r="25" spans="1:2" ht="12" customHeight="1">
      <c r="A25" s="9" t="s">
        <v>19</v>
      </c>
      <c r="B25" s="42"/>
    </row>
    <row r="26" spans="1:2" ht="12" customHeight="1">
      <c r="A26" s="9" t="s">
        <v>95</v>
      </c>
      <c r="B26" s="19">
        <f>'D.1 Operations Other Expenses'!B35</f>
      </c>
    </row>
    <row r="27" spans="1:2" ht="12" customHeight="1">
      <c r="A27" s="11" t="s">
        <v>41</v>
      </c>
      <c r="B27" s="8">
        <f>IF(SUM(B19:B26)&gt;0,SUM(B19:B26),"")</f>
      </c>
    </row>
    <row r="28" ht="12" customHeight="1">
      <c r="A28" s="7" t="s">
        <v>42</v>
      </c>
    </row>
    <row r="29" spans="1:2" ht="12" customHeight="1">
      <c r="A29" s="9" t="s">
        <v>34</v>
      </c>
      <c r="B29" s="42"/>
    </row>
    <row r="30" spans="1:2" ht="12" customHeight="1">
      <c r="A30" s="9" t="s">
        <v>20</v>
      </c>
      <c r="B30" s="42"/>
    </row>
    <row r="31" spans="1:2" ht="12" customHeight="1">
      <c r="A31" s="9" t="s">
        <v>21</v>
      </c>
      <c r="B31" s="42"/>
    </row>
    <row r="32" spans="1:2" ht="12" customHeight="1">
      <c r="A32" s="9" t="s">
        <v>22</v>
      </c>
      <c r="B32" s="42"/>
    </row>
    <row r="33" spans="1:2" ht="12" customHeight="1">
      <c r="A33" s="9" t="s">
        <v>23</v>
      </c>
      <c r="B33" s="42"/>
    </row>
    <row r="34" spans="1:2" ht="12" customHeight="1">
      <c r="A34" s="9" t="s">
        <v>18</v>
      </c>
      <c r="B34" s="42"/>
    </row>
    <row r="35" spans="1:2" ht="12" customHeight="1">
      <c r="A35" s="9" t="s">
        <v>96</v>
      </c>
      <c r="B35" s="19">
        <f>'D.1 Operations Other Expenses'!B51</f>
      </c>
    </row>
    <row r="36" spans="1:2" ht="12" customHeight="1">
      <c r="A36" s="13" t="s">
        <v>43</v>
      </c>
      <c r="B36" s="8">
        <f>IF(SUM(B29:B35)&gt;0,SUM(B29:B35),"")</f>
      </c>
    </row>
    <row r="37" ht="12" customHeight="1">
      <c r="A37" s="13"/>
    </row>
    <row r="38" spans="1:2" ht="12" customHeight="1">
      <c r="A38" s="7" t="s">
        <v>24</v>
      </c>
      <c r="B38" s="43"/>
    </row>
    <row r="39" ht="12" customHeight="1">
      <c r="A39" s="7"/>
    </row>
    <row r="40" spans="1:2" ht="12" customHeight="1">
      <c r="A40" s="7" t="s">
        <v>35</v>
      </c>
      <c r="B40" s="8">
        <f>IF(SUM(B11,B17,B27,B36,B38)&gt;0,SUM(B11,B17,B27,B36,B38),"")</f>
      </c>
    </row>
    <row r="41" ht="12" customHeight="1">
      <c r="A41" s="7"/>
    </row>
    <row r="42" spans="1:2" ht="12" customHeight="1">
      <c r="A42" s="7" t="s">
        <v>25</v>
      </c>
      <c r="B42" s="8">
        <f>IF(ISNUMBER(B40),ROUND(B40*B43,2),"")</f>
      </c>
    </row>
    <row r="43" spans="1:2" ht="12" customHeight="1">
      <c r="A43" s="9" t="s">
        <v>26</v>
      </c>
      <c r="B43" s="44"/>
    </row>
    <row r="44" spans="1:2" ht="12" customHeight="1">
      <c r="A44" s="9"/>
      <c r="B44" s="14"/>
    </row>
    <row r="45" spans="1:2" ht="12" customHeight="1">
      <c r="A45" s="7" t="s">
        <v>27</v>
      </c>
      <c r="B45" s="8">
        <f>IF(ISNUMBER(B40),ROUND((B40+B42)*B46,2),"")</f>
      </c>
    </row>
    <row r="46" spans="1:2" ht="12" customHeight="1">
      <c r="A46" s="9" t="s">
        <v>28</v>
      </c>
      <c r="B46" s="44"/>
    </row>
    <row r="47" spans="1:2" ht="12" customHeight="1">
      <c r="A47" s="9"/>
      <c r="B47" s="14"/>
    </row>
    <row r="48" spans="1:2" ht="12" customHeight="1">
      <c r="A48" s="7" t="s">
        <v>112</v>
      </c>
      <c r="B48" s="15">
        <f>SUM(B40,B42,B45)</f>
        <v>0</v>
      </c>
    </row>
    <row r="49" ht="12" customHeight="1">
      <c r="A49" s="7"/>
    </row>
    <row r="50" spans="1:2" ht="12" customHeight="1">
      <c r="A50" s="7" t="s">
        <v>111</v>
      </c>
      <c r="B50" s="15">
        <f>ROUND(B48*0.2,2)</f>
        <v>0</v>
      </c>
    </row>
  </sheetData>
  <sheetProtection password="C8C6" sheet="1" objects="1" scenarios="1"/>
  <mergeCells count="2">
    <mergeCell ref="B5:B6"/>
    <mergeCell ref="A1:C1"/>
  </mergeCells>
  <printOptions horizontalCentered="1" verticalCentered="1"/>
  <pageMargins left="0" right="0" top="1" bottom="1" header="0.5" footer="0.5"/>
  <pageSetup firstPageNumber="7" useFirstPageNumber="1" horizontalDpi="600" verticalDpi="600" orientation="portrait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C3" sqref="C3"/>
    </sheetView>
  </sheetViews>
  <sheetFormatPr defaultColWidth="8.77734375" defaultRowHeight="12" customHeight="1"/>
  <cols>
    <col min="1" max="1" width="21.10546875" style="5" bestFit="1" customWidth="1"/>
    <col min="2" max="2" width="16.10546875" style="8" customWidth="1"/>
    <col min="3" max="16384" width="8.77734375" style="5" customWidth="1"/>
  </cols>
  <sheetData>
    <row r="1" spans="1:4" ht="30.75" customHeight="1">
      <c r="A1" s="134" t="s">
        <v>44</v>
      </c>
      <c r="B1" s="135"/>
      <c r="C1" s="135"/>
      <c r="D1" s="135"/>
    </row>
    <row r="2" spans="1:2" ht="18.75" customHeight="1">
      <c r="A2" s="50" t="str">
        <f>'A. Pricing Schedule'!A2</f>
        <v>Offeror: </v>
      </c>
      <c r="B2" s="51">
        <f>'A. Pricing Schedule'!B2</f>
      </c>
    </row>
    <row r="3" spans="1:4" ht="15.75" thickBot="1">
      <c r="A3" s="1"/>
      <c r="B3" s="1"/>
      <c r="C3" s="1"/>
      <c r="D3" s="25" t="s">
        <v>119</v>
      </c>
    </row>
    <row r="5" ht="12" customHeight="1">
      <c r="B5" s="132" t="s">
        <v>114</v>
      </c>
    </row>
    <row r="6" ht="12" customHeight="1">
      <c r="B6" s="133"/>
    </row>
    <row r="7" ht="12" customHeight="1">
      <c r="A7" s="7" t="s">
        <v>45</v>
      </c>
    </row>
    <row r="8" spans="1:2" ht="12" customHeight="1">
      <c r="A8" s="41"/>
      <c r="B8" s="42"/>
    </row>
    <row r="9" spans="1:2" ht="12" customHeight="1">
      <c r="A9" s="41"/>
      <c r="B9" s="42"/>
    </row>
    <row r="10" spans="1:2" ht="12" customHeight="1">
      <c r="A10" s="41"/>
      <c r="B10" s="42"/>
    </row>
    <row r="11" spans="1:2" ht="12" customHeight="1">
      <c r="A11" s="41"/>
      <c r="B11" s="42"/>
    </row>
    <row r="12" spans="1:2" ht="12" customHeight="1">
      <c r="A12" s="41"/>
      <c r="B12" s="42"/>
    </row>
    <row r="13" spans="1:2" ht="12" customHeight="1">
      <c r="A13" s="41"/>
      <c r="B13" s="42"/>
    </row>
    <row r="14" spans="1:2" ht="12" customHeight="1">
      <c r="A14" s="41"/>
      <c r="B14" s="42"/>
    </row>
    <row r="15" spans="1:2" ht="12" customHeight="1">
      <c r="A15" s="41"/>
      <c r="B15" s="42"/>
    </row>
    <row r="16" spans="1:2" ht="12" customHeight="1">
      <c r="A16" s="41"/>
      <c r="B16" s="42"/>
    </row>
    <row r="17" spans="1:2" ht="12" customHeight="1">
      <c r="A17" s="41"/>
      <c r="B17" s="42"/>
    </row>
    <row r="18" spans="1:2" ht="12" customHeight="1">
      <c r="A18" s="41"/>
      <c r="B18" s="42"/>
    </row>
    <row r="19" spans="1:2" ht="12" customHeight="1">
      <c r="A19" s="41"/>
      <c r="B19" s="43"/>
    </row>
    <row r="20" spans="1:2" ht="12" customHeight="1">
      <c r="A20" s="12" t="s">
        <v>47</v>
      </c>
      <c r="B20" s="15">
        <f>IF(SUM(B8:B19)&gt;0,SUM(B8:B19),"")</f>
      </c>
    </row>
    <row r="21" ht="12" customHeight="1">
      <c r="A21" s="7"/>
    </row>
    <row r="22" ht="12" customHeight="1">
      <c r="A22" s="7" t="s">
        <v>46</v>
      </c>
    </row>
    <row r="23" spans="1:2" ht="12" customHeight="1">
      <c r="A23" s="41"/>
      <c r="B23" s="42"/>
    </row>
    <row r="24" spans="1:2" ht="12" customHeight="1">
      <c r="A24" s="41"/>
      <c r="B24" s="42"/>
    </row>
    <row r="25" spans="1:2" ht="12" customHeight="1">
      <c r="A25" s="41"/>
      <c r="B25" s="42"/>
    </row>
    <row r="26" spans="1:2" ht="12" customHeight="1">
      <c r="A26" s="41"/>
      <c r="B26" s="42"/>
    </row>
    <row r="27" spans="1:2" ht="12" customHeight="1">
      <c r="A27" s="41"/>
      <c r="B27" s="42"/>
    </row>
    <row r="28" spans="1:2" ht="12" customHeight="1">
      <c r="A28" s="41"/>
      <c r="B28" s="42"/>
    </row>
    <row r="29" spans="1:2" ht="12" customHeight="1">
      <c r="A29" s="41"/>
      <c r="B29" s="42"/>
    </row>
    <row r="30" spans="1:2" ht="12" customHeight="1">
      <c r="A30" s="41"/>
      <c r="B30" s="42"/>
    </row>
    <row r="31" spans="1:2" ht="12" customHeight="1">
      <c r="A31" s="41"/>
      <c r="B31" s="42"/>
    </row>
    <row r="32" spans="1:2" ht="12" customHeight="1">
      <c r="A32" s="41"/>
      <c r="B32" s="42"/>
    </row>
    <row r="33" spans="1:2" ht="12" customHeight="1">
      <c r="A33" s="41"/>
      <c r="B33" s="42"/>
    </row>
    <row r="34" spans="1:2" ht="12" customHeight="1">
      <c r="A34" s="41"/>
      <c r="B34" s="43"/>
    </row>
    <row r="35" spans="1:2" ht="12" customHeight="1">
      <c r="A35" s="12" t="s">
        <v>48</v>
      </c>
      <c r="B35" s="15">
        <f>IF(SUM(B23:B34)&gt;0,SUM(B23:B34),"")</f>
      </c>
    </row>
    <row r="36" ht="12" customHeight="1">
      <c r="A36" s="12"/>
    </row>
    <row r="37" ht="12" customHeight="1">
      <c r="A37" s="12"/>
    </row>
    <row r="38" ht="12" customHeight="1">
      <c r="A38" s="7" t="s">
        <v>49</v>
      </c>
    </row>
    <row r="39" spans="1:2" ht="12" customHeight="1">
      <c r="A39" s="41"/>
      <c r="B39" s="42"/>
    </row>
    <row r="40" spans="1:2" ht="12" customHeight="1">
      <c r="A40" s="41"/>
      <c r="B40" s="42"/>
    </row>
    <row r="41" spans="1:2" ht="12" customHeight="1">
      <c r="A41" s="41"/>
      <c r="B41" s="42"/>
    </row>
    <row r="42" spans="1:2" ht="12" customHeight="1">
      <c r="A42" s="41"/>
      <c r="B42" s="42"/>
    </row>
    <row r="43" spans="1:2" ht="12" customHeight="1">
      <c r="A43" s="41"/>
      <c r="B43" s="42"/>
    </row>
    <row r="44" spans="1:2" ht="12" customHeight="1">
      <c r="A44" s="41"/>
      <c r="B44" s="42"/>
    </row>
    <row r="45" spans="1:2" ht="12" customHeight="1">
      <c r="A45" s="41"/>
      <c r="B45" s="42"/>
    </row>
    <row r="46" spans="1:2" ht="12" customHeight="1">
      <c r="A46" s="41"/>
      <c r="B46" s="42"/>
    </row>
    <row r="47" spans="1:2" ht="12" customHeight="1">
      <c r="A47" s="41"/>
      <c r="B47" s="42"/>
    </row>
    <row r="48" spans="1:2" ht="12" customHeight="1">
      <c r="A48" s="41"/>
      <c r="B48" s="42"/>
    </row>
    <row r="49" spans="1:2" ht="12" customHeight="1">
      <c r="A49" s="41"/>
      <c r="B49" s="42"/>
    </row>
    <row r="50" spans="1:2" ht="12" customHeight="1">
      <c r="A50" s="41"/>
      <c r="B50" s="43"/>
    </row>
    <row r="51" spans="1:2" ht="12" customHeight="1">
      <c r="A51" s="12" t="s">
        <v>50</v>
      </c>
      <c r="B51" s="15">
        <f>IF(SUM(B39:B50)&gt;0,SUM(B39:B50),"")</f>
      </c>
    </row>
    <row r="52" ht="12" customHeight="1">
      <c r="A52" s="13"/>
    </row>
  </sheetData>
  <sheetProtection password="C8C6" sheet="1" objects="1" scenarios="1"/>
  <mergeCells count="2">
    <mergeCell ref="B5:B6"/>
    <mergeCell ref="A1:D1"/>
  </mergeCells>
  <printOptions horizontalCentered="1"/>
  <pageMargins left="0.25" right="0.25" top="1" bottom="1" header="0.5" footer="0.5"/>
  <pageSetup firstPageNumber="8" useFirstPageNumber="1" horizontalDpi="600" verticalDpi="600" orientation="portrait" r:id="rId1"/>
  <headerFooter alignWithMargins="0">
    <oddHeader>&amp;L&amp;8New York State Department of Health
Office of Health Insurance Programs&amp;12
&amp;R&amp;8
RFP for a Replacement MMIS</oddHeader>
    <oddFooter>&amp;L&amp;10Attachment M:  Amended Pricing Schedules&amp;R&amp;10Page M-&amp;P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8" sqref="D8"/>
    </sheetView>
  </sheetViews>
  <sheetFormatPr defaultColWidth="8.88671875" defaultRowHeight="15"/>
  <cols>
    <col min="1" max="1" width="29.3359375" style="0" bestFit="1" customWidth="1"/>
    <col min="2" max="3" width="12.21484375" style="0" bestFit="1" customWidth="1"/>
    <col min="4" max="4" width="12.21484375" style="0" customWidth="1"/>
    <col min="5" max="5" width="15.77734375" style="0" bestFit="1" customWidth="1"/>
    <col min="7" max="7" width="14.77734375" style="0" bestFit="1" customWidth="1"/>
  </cols>
  <sheetData>
    <row r="1" spans="1:5" s="23" customFormat="1" ht="30.75" customHeight="1">
      <c r="A1" s="21" t="s">
        <v>110</v>
      </c>
      <c r="B1" s="22"/>
      <c r="C1" s="22"/>
      <c r="D1" s="22"/>
      <c r="E1" s="22"/>
    </row>
    <row r="2" spans="1:7" s="20" customFormat="1" ht="30.75" customHeight="1">
      <c r="A2" s="50" t="str">
        <f>'A. Pricing Schedule'!A2</f>
        <v>Offeror: </v>
      </c>
      <c r="B2" s="137">
        <f>'A. Pricing Schedule'!B2</f>
      </c>
      <c r="C2" s="137"/>
      <c r="D2" s="137"/>
      <c r="E2" s="51"/>
      <c r="F2" s="51"/>
      <c r="G2" s="51"/>
    </row>
    <row r="3" spans="1:5" ht="15.75" thickBot="1">
      <c r="A3" s="24"/>
      <c r="B3" s="24"/>
      <c r="C3" s="25"/>
      <c r="D3" s="25"/>
      <c r="E3" s="25" t="s">
        <v>55</v>
      </c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5.75">
      <c r="A6" s="109" t="s">
        <v>98</v>
      </c>
      <c r="B6" s="136" t="s">
        <v>123</v>
      </c>
      <c r="C6" s="136"/>
      <c r="D6" s="109" t="s">
        <v>99</v>
      </c>
      <c r="E6" s="114" t="s">
        <v>9</v>
      </c>
      <c r="F6" s="20"/>
      <c r="G6" s="20"/>
      <c r="H6" s="20"/>
    </row>
    <row r="7" spans="1:8" ht="15.75">
      <c r="A7" s="109"/>
      <c r="B7" s="109" t="s">
        <v>121</v>
      </c>
      <c r="C7" s="109" t="s">
        <v>122</v>
      </c>
      <c r="D7" s="109"/>
      <c r="E7" s="110"/>
      <c r="F7" s="20"/>
      <c r="G7" s="20"/>
      <c r="H7" s="20"/>
    </row>
    <row r="8" spans="1:8" ht="15">
      <c r="A8" s="20" t="s">
        <v>4</v>
      </c>
      <c r="B8" s="105">
        <v>593000001</v>
      </c>
      <c r="C8" s="105">
        <v>670000000</v>
      </c>
      <c r="D8" s="111"/>
      <c r="E8" s="106">
        <f>ROUND('D. Operations Fixed Fee'!B$50*D8,2)</f>
        <v>0</v>
      </c>
      <c r="F8" s="20"/>
      <c r="G8" s="105"/>
      <c r="H8" s="20"/>
    </row>
    <row r="9" spans="1:8" ht="15">
      <c r="A9" s="20" t="s">
        <v>5</v>
      </c>
      <c r="B9" s="105">
        <v>609000001</v>
      </c>
      <c r="C9" s="105">
        <v>688000000</v>
      </c>
      <c r="D9" s="111"/>
      <c r="E9" s="106">
        <f>ROUND('D. Operations Fixed Fee'!B$50*D9,2)</f>
        <v>0</v>
      </c>
      <c r="F9" s="20"/>
      <c r="G9" s="105"/>
      <c r="H9" s="20"/>
    </row>
    <row r="10" spans="1:8" ht="15">
      <c r="A10" s="20" t="s">
        <v>6</v>
      </c>
      <c r="B10" s="105">
        <v>625000001</v>
      </c>
      <c r="C10" s="105">
        <v>706000000</v>
      </c>
      <c r="D10" s="111"/>
      <c r="E10" s="106">
        <f>ROUND('D. Operations Fixed Fee'!B$50*D10,2)</f>
        <v>0</v>
      </c>
      <c r="F10" s="20"/>
      <c r="G10" s="105"/>
      <c r="H10" s="20"/>
    </row>
    <row r="11" spans="1:8" ht="15">
      <c r="A11" s="20" t="s">
        <v>7</v>
      </c>
      <c r="B11" s="105">
        <v>640000001</v>
      </c>
      <c r="C11" s="105">
        <v>723000000</v>
      </c>
      <c r="D11" s="111"/>
      <c r="E11" s="106">
        <f>ROUND('D. Operations Fixed Fee'!B$50*D11,2)</f>
        <v>0</v>
      </c>
      <c r="F11" s="20"/>
      <c r="G11" s="105"/>
      <c r="H11" s="20"/>
    </row>
    <row r="12" spans="1:8" ht="15">
      <c r="A12" s="20" t="s">
        <v>105</v>
      </c>
      <c r="B12" s="105">
        <v>656000001</v>
      </c>
      <c r="C12" s="105">
        <v>741000000</v>
      </c>
      <c r="D12" s="111"/>
      <c r="E12" s="106">
        <f>ROUND('D. Operations Fixed Fee'!B$50*D12,2)</f>
        <v>0</v>
      </c>
      <c r="F12" s="20"/>
      <c r="G12" s="105"/>
      <c r="H12" s="20"/>
    </row>
    <row r="13" spans="1:8" ht="15">
      <c r="A13" s="20" t="s">
        <v>106</v>
      </c>
      <c r="B13" s="105">
        <v>685000001</v>
      </c>
      <c r="C13" s="105">
        <v>774000000</v>
      </c>
      <c r="D13" s="111"/>
      <c r="E13" s="106">
        <f>ROUND('D. Operations Fixed Fee'!B$50*D13,2)</f>
        <v>0</v>
      </c>
      <c r="F13" s="20"/>
      <c r="G13" s="105"/>
      <c r="H13" s="20"/>
    </row>
    <row r="14" spans="1:8" ht="15">
      <c r="A14" s="20" t="s">
        <v>107</v>
      </c>
      <c r="B14" s="105">
        <v>687000001</v>
      </c>
      <c r="C14" s="105">
        <v>777000000</v>
      </c>
      <c r="D14" s="111"/>
      <c r="E14" s="106">
        <f>ROUND('D. Operations Fixed Fee'!B$50*D14,2)</f>
        <v>0</v>
      </c>
      <c r="F14" s="20"/>
      <c r="G14" s="105"/>
      <c r="H14" s="20"/>
    </row>
    <row r="15" spans="1:8" ht="15">
      <c r="A15" s="20"/>
      <c r="B15" s="20"/>
      <c r="C15" s="20"/>
      <c r="D15" s="20"/>
      <c r="E15" s="107"/>
      <c r="F15" s="20"/>
      <c r="G15" s="20"/>
      <c r="H15" s="20"/>
    </row>
    <row r="16" spans="1:8" ht="17.25">
      <c r="A16" s="20"/>
      <c r="B16" s="20"/>
      <c r="C16" s="20"/>
      <c r="D16" s="20"/>
      <c r="E16" s="108"/>
      <c r="F16" s="20"/>
      <c r="G16" s="20"/>
      <c r="H16" s="20"/>
    </row>
    <row r="17" spans="1:8" ht="17.25">
      <c r="A17" s="20"/>
      <c r="B17" s="20"/>
      <c r="C17" s="20"/>
      <c r="D17" s="20"/>
      <c r="E17" s="108"/>
      <c r="F17" s="20"/>
      <c r="G17" s="20"/>
      <c r="H17" s="20"/>
    </row>
    <row r="18" spans="1:8" ht="42.75" customHeight="1">
      <c r="A18" s="131" t="s">
        <v>120</v>
      </c>
      <c r="B18" s="138"/>
      <c r="C18" s="138"/>
      <c r="D18" s="138"/>
      <c r="E18" s="138"/>
      <c r="F18" s="20"/>
      <c r="G18" s="20"/>
      <c r="H18" s="20"/>
    </row>
    <row r="20" spans="1:7" ht="15.75">
      <c r="A20" s="39"/>
      <c r="B20" s="39"/>
      <c r="C20" s="39"/>
      <c r="D20" s="39"/>
      <c r="E20" s="39"/>
      <c r="G20" s="104"/>
    </row>
    <row r="21" spans="5:7" ht="15.75">
      <c r="E21" s="103"/>
      <c r="G21" s="104"/>
    </row>
    <row r="22" spans="5:7" ht="15.75">
      <c r="E22" s="103"/>
      <c r="G22" s="104"/>
    </row>
    <row r="23" spans="5:7" ht="15.75">
      <c r="E23" s="103"/>
      <c r="G23" s="104"/>
    </row>
    <row r="24" spans="5:7" ht="15.75">
      <c r="E24" s="103"/>
      <c r="G24" s="104"/>
    </row>
    <row r="25" spans="5:7" ht="15.75">
      <c r="E25" s="103"/>
      <c r="G25" s="104"/>
    </row>
    <row r="26" spans="5:7" ht="15.75">
      <c r="E26" s="103"/>
      <c r="G26" s="104"/>
    </row>
    <row r="27" spans="5:7" ht="15.75">
      <c r="E27" s="103"/>
      <c r="G27" s="104"/>
    </row>
    <row r="28" ht="15.75">
      <c r="A28" s="103"/>
    </row>
  </sheetData>
  <sheetProtection password="C8C6" sheet="1" objects="1" scenarios="1"/>
  <mergeCells count="3">
    <mergeCell ref="B6:C6"/>
    <mergeCell ref="B2:D2"/>
    <mergeCell ref="A18:E18"/>
  </mergeCells>
  <printOptions horizontalCentered="1"/>
  <pageMargins left="0.75" right="0.75" top="1" bottom="1" header="0.5" footer="0.5"/>
  <pageSetup firstPageNumber="9" useFirstPageNumber="1" horizontalDpi="600" verticalDpi="600" orientation="landscape" r:id="rId1"/>
  <headerFooter alignWithMargins="0">
    <oddHeader>&amp;L&amp;8New York State Department of Health
Office of Health Insurance Programs&amp;12
&amp;R&amp;8
RFP for a Replacement MMIS</oddHeader>
    <oddFooter>&amp;L&amp;10Attachment M:  Amended Pricing Schedules&amp;R&amp;10Page M-&amp;P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D6" sqref="D6"/>
    </sheetView>
  </sheetViews>
  <sheetFormatPr defaultColWidth="8.77734375" defaultRowHeight="15"/>
  <cols>
    <col min="1" max="1" width="30.77734375" style="28" bestFit="1" customWidth="1"/>
    <col min="2" max="2" width="10.21484375" style="28" bestFit="1" customWidth="1"/>
    <col min="3" max="3" width="9.21484375" style="28" bestFit="1" customWidth="1"/>
    <col min="4" max="4" width="17.10546875" style="28" customWidth="1"/>
    <col min="5" max="16384" width="8.77734375" style="28" customWidth="1"/>
  </cols>
  <sheetData>
    <row r="1" spans="1:4" s="23" customFormat="1" ht="30.75" customHeight="1">
      <c r="A1" s="21" t="s">
        <v>82</v>
      </c>
      <c r="B1" s="22"/>
      <c r="C1" s="22"/>
      <c r="D1" s="22"/>
    </row>
    <row r="2" spans="1:7" s="20" customFormat="1" ht="30.75" customHeight="1">
      <c r="A2" s="50" t="str">
        <f>'A. Pricing Schedule'!A2</f>
        <v>Offeror: </v>
      </c>
      <c r="B2" s="137">
        <f>'A. Pricing Schedule'!B2</f>
      </c>
      <c r="C2" s="137"/>
      <c r="D2" s="137"/>
      <c r="E2" s="51"/>
      <c r="F2" s="51"/>
      <c r="G2" s="51"/>
    </row>
    <row r="3" spans="1:4" s="23" customFormat="1" ht="15.75" thickBot="1">
      <c r="A3" s="24"/>
      <c r="B3" s="24"/>
      <c r="C3" s="25"/>
      <c r="D3" s="25" t="s">
        <v>54</v>
      </c>
    </row>
    <row r="4" s="23" customFormat="1" ht="15">
      <c r="B4" s="26"/>
    </row>
    <row r="5" ht="15.75">
      <c r="A5" s="27" t="s">
        <v>1</v>
      </c>
    </row>
    <row r="6" spans="1:5" ht="31.5">
      <c r="A6" s="29" t="s">
        <v>51</v>
      </c>
      <c r="B6" s="30" t="s">
        <v>52</v>
      </c>
      <c r="C6" s="30" t="s">
        <v>53</v>
      </c>
      <c r="D6" s="29" t="s">
        <v>163</v>
      </c>
      <c r="E6" s="31"/>
    </row>
    <row r="8" spans="1:4" ht="15">
      <c r="A8" s="32" t="s">
        <v>83</v>
      </c>
      <c r="B8" s="40"/>
      <c r="C8" s="34">
        <v>32000</v>
      </c>
      <c r="D8" s="33">
        <f>IF(B8&gt;0,ROUND(B8*C8,2),"")</f>
      </c>
    </row>
    <row r="9" spans="1:4" ht="15">
      <c r="A9" s="32" t="s">
        <v>84</v>
      </c>
      <c r="B9" s="40"/>
      <c r="C9" s="34">
        <v>19000</v>
      </c>
      <c r="D9" s="33">
        <f aca="true" t="shared" si="0" ref="D9:D16">IF(B9&gt;0,ROUND(B9*C9,2),"")</f>
      </c>
    </row>
    <row r="10" spans="1:4" ht="15">
      <c r="A10" s="32" t="s">
        <v>85</v>
      </c>
      <c r="B10" s="40"/>
      <c r="C10" s="34">
        <v>29000</v>
      </c>
      <c r="D10" s="33">
        <f t="shared" si="0"/>
      </c>
    </row>
    <row r="11" spans="1:4" ht="15">
      <c r="A11" s="32" t="s">
        <v>86</v>
      </c>
      <c r="B11" s="40"/>
      <c r="C11" s="34">
        <v>46000</v>
      </c>
      <c r="D11" s="33">
        <f t="shared" si="0"/>
      </c>
    </row>
    <row r="12" spans="1:4" ht="15">
      <c r="A12" s="32" t="s">
        <v>87</v>
      </c>
      <c r="B12" s="40"/>
      <c r="C12" s="34">
        <v>47000</v>
      </c>
      <c r="D12" s="33">
        <f t="shared" si="0"/>
      </c>
    </row>
    <row r="13" spans="1:4" ht="15">
      <c r="A13" s="32" t="s">
        <v>88</v>
      </c>
      <c r="B13" s="40"/>
      <c r="C13" s="34">
        <v>7000</v>
      </c>
      <c r="D13" s="33">
        <f t="shared" si="0"/>
      </c>
    </row>
    <row r="14" spans="1:4" ht="15">
      <c r="A14" s="32" t="s">
        <v>89</v>
      </c>
      <c r="B14" s="40"/>
      <c r="C14" s="34">
        <v>4000</v>
      </c>
      <c r="D14" s="33">
        <f t="shared" si="0"/>
      </c>
    </row>
    <row r="15" spans="1:4" ht="15">
      <c r="A15" s="32" t="s">
        <v>90</v>
      </c>
      <c r="B15" s="40"/>
      <c r="C15" s="34">
        <v>8000</v>
      </c>
      <c r="D15" s="33">
        <f t="shared" si="0"/>
      </c>
    </row>
    <row r="16" spans="1:4" ht="17.25">
      <c r="A16" s="32" t="s">
        <v>91</v>
      </c>
      <c r="B16" s="40"/>
      <c r="C16" s="35">
        <v>8000</v>
      </c>
      <c r="D16" s="36">
        <f t="shared" si="0"/>
      </c>
    </row>
    <row r="18" spans="3:4" ht="17.25">
      <c r="C18" s="37">
        <f>SUM(C8:C16)</f>
        <v>200000</v>
      </c>
      <c r="D18" s="38">
        <f>SUM(D8:D16)</f>
        <v>0</v>
      </c>
    </row>
    <row r="19" spans="3:4" ht="17.25">
      <c r="C19" s="37"/>
      <c r="D19" s="38"/>
    </row>
    <row r="20" spans="1:4" ht="15">
      <c r="A20" s="39"/>
      <c r="B20" s="39"/>
      <c r="C20" s="39"/>
      <c r="D20" s="39"/>
    </row>
    <row r="22" ht="15.75">
      <c r="A22" s="27" t="s">
        <v>2</v>
      </c>
    </row>
    <row r="23" spans="1:4" ht="31.5">
      <c r="A23" s="29" t="s">
        <v>51</v>
      </c>
      <c r="B23" s="30" t="s">
        <v>52</v>
      </c>
      <c r="C23" s="30" t="s">
        <v>53</v>
      </c>
      <c r="D23" s="29" t="s">
        <v>163</v>
      </c>
    </row>
    <row r="25" spans="1:4" ht="15">
      <c r="A25" s="32" t="s">
        <v>83</v>
      </c>
      <c r="B25" s="40"/>
      <c r="C25" s="34">
        <v>32000</v>
      </c>
      <c r="D25" s="33">
        <f>IF(B25&gt;0,ROUND(B25*C25,2),"")</f>
      </c>
    </row>
    <row r="26" spans="1:4" ht="15">
      <c r="A26" s="32" t="s">
        <v>84</v>
      </c>
      <c r="B26" s="40"/>
      <c r="C26" s="34">
        <v>19000</v>
      </c>
      <c r="D26" s="33">
        <f aca="true" t="shared" si="1" ref="D26:D33">IF(B26&gt;0,ROUND(B26*C26,2),"")</f>
      </c>
    </row>
    <row r="27" spans="1:4" ht="15">
      <c r="A27" s="32" t="s">
        <v>85</v>
      </c>
      <c r="B27" s="40"/>
      <c r="C27" s="34">
        <v>29000</v>
      </c>
      <c r="D27" s="33">
        <f t="shared" si="1"/>
      </c>
    </row>
    <row r="28" spans="1:4" ht="15">
      <c r="A28" s="32" t="s">
        <v>86</v>
      </c>
      <c r="B28" s="40"/>
      <c r="C28" s="34">
        <v>46000</v>
      </c>
      <c r="D28" s="33">
        <f t="shared" si="1"/>
      </c>
    </row>
    <row r="29" spans="1:4" ht="15">
      <c r="A29" s="32" t="s">
        <v>87</v>
      </c>
      <c r="B29" s="40"/>
      <c r="C29" s="34">
        <v>47000</v>
      </c>
      <c r="D29" s="33">
        <f t="shared" si="1"/>
      </c>
    </row>
    <row r="30" spans="1:4" ht="15">
      <c r="A30" s="32" t="s">
        <v>88</v>
      </c>
      <c r="B30" s="40"/>
      <c r="C30" s="34">
        <v>7000</v>
      </c>
      <c r="D30" s="33">
        <f t="shared" si="1"/>
      </c>
    </row>
    <row r="31" spans="1:4" ht="15">
      <c r="A31" s="32" t="s">
        <v>89</v>
      </c>
      <c r="B31" s="40"/>
      <c r="C31" s="34">
        <v>4000</v>
      </c>
      <c r="D31" s="33">
        <f t="shared" si="1"/>
      </c>
    </row>
    <row r="32" spans="1:4" ht="15">
      <c r="A32" s="32" t="s">
        <v>90</v>
      </c>
      <c r="B32" s="40"/>
      <c r="C32" s="34">
        <v>8000</v>
      </c>
      <c r="D32" s="33">
        <f t="shared" si="1"/>
      </c>
    </row>
    <row r="33" spans="1:4" ht="17.25">
      <c r="A33" s="32" t="s">
        <v>91</v>
      </c>
      <c r="B33" s="40"/>
      <c r="C33" s="35">
        <v>8000</v>
      </c>
      <c r="D33" s="36">
        <f t="shared" si="1"/>
      </c>
    </row>
    <row r="35" spans="3:4" ht="17.25">
      <c r="C35" s="37">
        <f>SUM(C25:C33)</f>
        <v>200000</v>
      </c>
      <c r="D35" s="38">
        <f>SUM(D25:D33)</f>
        <v>0</v>
      </c>
    </row>
    <row r="36" spans="3:4" ht="17.25">
      <c r="C36" s="37"/>
      <c r="D36" s="38"/>
    </row>
    <row r="37" spans="1:4" ht="15">
      <c r="A37" s="39"/>
      <c r="B37" s="39"/>
      <c r="C37" s="39"/>
      <c r="D37" s="39"/>
    </row>
    <row r="39" ht="15.75">
      <c r="A39" s="27" t="s">
        <v>3</v>
      </c>
    </row>
    <row r="40" spans="1:4" ht="31.5">
      <c r="A40" s="29" t="s">
        <v>51</v>
      </c>
      <c r="B40" s="30" t="s">
        <v>52</v>
      </c>
      <c r="C40" s="30" t="s">
        <v>53</v>
      </c>
      <c r="D40" s="29" t="s">
        <v>163</v>
      </c>
    </row>
    <row r="42" spans="1:4" ht="15">
      <c r="A42" s="32" t="s">
        <v>83</v>
      </c>
      <c r="B42" s="40"/>
      <c r="C42" s="34">
        <v>32000</v>
      </c>
      <c r="D42" s="33">
        <f>IF(B42&gt;0,ROUND(B42*C42,2),"")</f>
      </c>
    </row>
    <row r="43" spans="1:4" ht="15">
      <c r="A43" s="32" t="s">
        <v>84</v>
      </c>
      <c r="B43" s="40"/>
      <c r="C43" s="34">
        <v>19000</v>
      </c>
      <c r="D43" s="33">
        <f aca="true" t="shared" si="2" ref="D43:D50">IF(B43&gt;0,ROUND(B43*C43,2),"")</f>
      </c>
    </row>
    <row r="44" spans="1:4" ht="15">
      <c r="A44" s="32" t="s">
        <v>85</v>
      </c>
      <c r="B44" s="40"/>
      <c r="C44" s="34">
        <v>29000</v>
      </c>
      <c r="D44" s="33">
        <f t="shared" si="2"/>
      </c>
    </row>
    <row r="45" spans="1:4" ht="15">
      <c r="A45" s="32" t="s">
        <v>86</v>
      </c>
      <c r="B45" s="40"/>
      <c r="C45" s="34">
        <v>46000</v>
      </c>
      <c r="D45" s="33">
        <f t="shared" si="2"/>
      </c>
    </row>
    <row r="46" spans="1:4" ht="15">
      <c r="A46" s="32" t="s">
        <v>87</v>
      </c>
      <c r="B46" s="40"/>
      <c r="C46" s="34">
        <v>47000</v>
      </c>
      <c r="D46" s="33">
        <f t="shared" si="2"/>
      </c>
    </row>
    <row r="47" spans="1:4" ht="15">
      <c r="A47" s="32" t="s">
        <v>88</v>
      </c>
      <c r="B47" s="40"/>
      <c r="C47" s="34">
        <v>7000</v>
      </c>
      <c r="D47" s="33">
        <f t="shared" si="2"/>
      </c>
    </row>
    <row r="48" spans="1:4" ht="15">
      <c r="A48" s="32" t="s">
        <v>89</v>
      </c>
      <c r="B48" s="40"/>
      <c r="C48" s="34">
        <v>4000</v>
      </c>
      <c r="D48" s="33">
        <f t="shared" si="2"/>
      </c>
    </row>
    <row r="49" spans="1:4" ht="15">
      <c r="A49" s="32" t="s">
        <v>90</v>
      </c>
      <c r="B49" s="40"/>
      <c r="C49" s="34">
        <v>8000</v>
      </c>
      <c r="D49" s="33">
        <f t="shared" si="2"/>
      </c>
    </row>
    <row r="50" spans="1:4" ht="17.25">
      <c r="A50" s="32" t="s">
        <v>91</v>
      </c>
      <c r="B50" s="40"/>
      <c r="C50" s="35">
        <v>8000</v>
      </c>
      <c r="D50" s="36">
        <f t="shared" si="2"/>
      </c>
    </row>
    <row r="52" spans="3:4" ht="17.25">
      <c r="C52" s="37">
        <f>SUM(C42:C50)</f>
        <v>200000</v>
      </c>
      <c r="D52" s="38">
        <f>SUM(D42:D50)</f>
        <v>0</v>
      </c>
    </row>
    <row r="53" spans="3:4" ht="17.25">
      <c r="C53" s="37"/>
      <c r="D53" s="38"/>
    </row>
    <row r="54" spans="1:4" ht="15">
      <c r="A54" s="39"/>
      <c r="B54" s="39"/>
      <c r="C54" s="39"/>
      <c r="D54" s="39"/>
    </row>
    <row r="56" ht="15.75">
      <c r="A56" s="27" t="s">
        <v>4</v>
      </c>
    </row>
    <row r="57" spans="1:4" ht="31.5">
      <c r="A57" s="29" t="s">
        <v>51</v>
      </c>
      <c r="B57" s="30" t="s">
        <v>52</v>
      </c>
      <c r="C57" s="30" t="s">
        <v>53</v>
      </c>
      <c r="D57" s="29" t="s">
        <v>163</v>
      </c>
    </row>
    <row r="59" spans="1:4" ht="15">
      <c r="A59" s="32" t="s">
        <v>83</v>
      </c>
      <c r="B59" s="40"/>
      <c r="C59" s="34">
        <v>32000</v>
      </c>
      <c r="D59" s="33">
        <f>IF(B59&gt;0,ROUND(B59*C59,2),"")</f>
      </c>
    </row>
    <row r="60" spans="1:4" ht="15">
      <c r="A60" s="32" t="s">
        <v>84</v>
      </c>
      <c r="B60" s="40"/>
      <c r="C60" s="34">
        <v>19000</v>
      </c>
      <c r="D60" s="33">
        <f aca="true" t="shared" si="3" ref="D60:D67">IF(B60&gt;0,ROUND(B60*C60,2),"")</f>
      </c>
    </row>
    <row r="61" spans="1:4" ht="15">
      <c r="A61" s="32" t="s">
        <v>85</v>
      </c>
      <c r="B61" s="40"/>
      <c r="C61" s="34">
        <v>29000</v>
      </c>
      <c r="D61" s="33">
        <f t="shared" si="3"/>
      </c>
    </row>
    <row r="62" spans="1:4" ht="15">
      <c r="A62" s="32" t="s">
        <v>86</v>
      </c>
      <c r="B62" s="40"/>
      <c r="C62" s="34">
        <v>46000</v>
      </c>
      <c r="D62" s="33">
        <f t="shared" si="3"/>
      </c>
    </row>
    <row r="63" spans="1:4" ht="15">
      <c r="A63" s="32" t="s">
        <v>87</v>
      </c>
      <c r="B63" s="40"/>
      <c r="C63" s="34">
        <v>47000</v>
      </c>
      <c r="D63" s="33">
        <f t="shared" si="3"/>
      </c>
    </row>
    <row r="64" spans="1:4" ht="15">
      <c r="A64" s="32" t="s">
        <v>88</v>
      </c>
      <c r="B64" s="40"/>
      <c r="C64" s="34">
        <v>7000</v>
      </c>
      <c r="D64" s="33">
        <f t="shared" si="3"/>
      </c>
    </row>
    <row r="65" spans="1:4" ht="15">
      <c r="A65" s="32" t="s">
        <v>89</v>
      </c>
      <c r="B65" s="40"/>
      <c r="C65" s="34">
        <v>4000</v>
      </c>
      <c r="D65" s="33">
        <f t="shared" si="3"/>
      </c>
    </row>
    <row r="66" spans="1:4" ht="15">
      <c r="A66" s="32" t="s">
        <v>90</v>
      </c>
      <c r="B66" s="40"/>
      <c r="C66" s="34">
        <v>8000</v>
      </c>
      <c r="D66" s="33">
        <f t="shared" si="3"/>
      </c>
    </row>
    <row r="67" spans="1:4" ht="17.25">
      <c r="A67" s="32" t="s">
        <v>91</v>
      </c>
      <c r="B67" s="40"/>
      <c r="C67" s="35">
        <v>8000</v>
      </c>
      <c r="D67" s="36">
        <f t="shared" si="3"/>
      </c>
    </row>
    <row r="69" spans="3:4" ht="17.25">
      <c r="C69" s="37">
        <f>SUM(C59:C67)</f>
        <v>200000</v>
      </c>
      <c r="D69" s="38">
        <f>SUM(D59:D67)</f>
        <v>0</v>
      </c>
    </row>
    <row r="70" spans="3:4" ht="17.25">
      <c r="C70" s="37"/>
      <c r="D70" s="38"/>
    </row>
    <row r="71" spans="1:4" ht="15">
      <c r="A71" s="39"/>
      <c r="B71" s="39"/>
      <c r="C71" s="39"/>
      <c r="D71" s="39"/>
    </row>
    <row r="73" ht="15.75">
      <c r="A73" s="27" t="s">
        <v>5</v>
      </c>
    </row>
    <row r="74" spans="1:4" ht="31.5">
      <c r="A74" s="29" t="s">
        <v>51</v>
      </c>
      <c r="B74" s="30" t="s">
        <v>52</v>
      </c>
      <c r="C74" s="30" t="s">
        <v>53</v>
      </c>
      <c r="D74" s="29" t="s">
        <v>163</v>
      </c>
    </row>
    <row r="76" spans="1:4" ht="15">
      <c r="A76" s="32" t="s">
        <v>83</v>
      </c>
      <c r="B76" s="40"/>
      <c r="C76" s="34">
        <v>32000</v>
      </c>
      <c r="D76" s="33">
        <f>IF(B76&gt;0,ROUND(B76*C76,2),"")</f>
      </c>
    </row>
    <row r="77" spans="1:4" ht="15">
      <c r="A77" s="32" t="s">
        <v>84</v>
      </c>
      <c r="B77" s="40"/>
      <c r="C77" s="34">
        <v>19000</v>
      </c>
      <c r="D77" s="33">
        <f aca="true" t="shared" si="4" ref="D77:D84">IF(B77&gt;0,ROUND(B77*C77,2),"")</f>
      </c>
    </row>
    <row r="78" spans="1:4" ht="15">
      <c r="A78" s="32" t="s">
        <v>85</v>
      </c>
      <c r="B78" s="40"/>
      <c r="C78" s="34">
        <v>29000</v>
      </c>
      <c r="D78" s="33">
        <f t="shared" si="4"/>
      </c>
    </row>
    <row r="79" spans="1:4" ht="15">
      <c r="A79" s="32" t="s">
        <v>86</v>
      </c>
      <c r="B79" s="40"/>
      <c r="C79" s="34">
        <v>46000</v>
      </c>
      <c r="D79" s="33">
        <f t="shared" si="4"/>
      </c>
    </row>
    <row r="80" spans="1:4" ht="15">
      <c r="A80" s="32" t="s">
        <v>87</v>
      </c>
      <c r="B80" s="40"/>
      <c r="C80" s="34">
        <v>47000</v>
      </c>
      <c r="D80" s="33">
        <f t="shared" si="4"/>
      </c>
    </row>
    <row r="81" spans="1:4" ht="15">
      <c r="A81" s="32" t="s">
        <v>88</v>
      </c>
      <c r="B81" s="40"/>
      <c r="C81" s="34">
        <v>7000</v>
      </c>
      <c r="D81" s="33">
        <f t="shared" si="4"/>
      </c>
    </row>
    <row r="82" spans="1:4" ht="15">
      <c r="A82" s="32" t="s">
        <v>89</v>
      </c>
      <c r="B82" s="40"/>
      <c r="C82" s="34">
        <v>4000</v>
      </c>
      <c r="D82" s="33">
        <f t="shared" si="4"/>
      </c>
    </row>
    <row r="83" spans="1:4" ht="15">
      <c r="A83" s="32" t="s">
        <v>90</v>
      </c>
      <c r="B83" s="40"/>
      <c r="C83" s="34">
        <v>8000</v>
      </c>
      <c r="D83" s="33">
        <f t="shared" si="4"/>
      </c>
    </row>
    <row r="84" spans="1:4" ht="17.25">
      <c r="A84" s="32" t="s">
        <v>91</v>
      </c>
      <c r="B84" s="40"/>
      <c r="C84" s="35">
        <v>8000</v>
      </c>
      <c r="D84" s="36">
        <f t="shared" si="4"/>
      </c>
    </row>
    <row r="86" spans="3:4" ht="17.25">
      <c r="C86" s="37">
        <f>SUM(C76:C84)</f>
        <v>200000</v>
      </c>
      <c r="D86" s="38">
        <f>SUM(D76:D84)</f>
        <v>0</v>
      </c>
    </row>
    <row r="87" spans="3:4" ht="17.25">
      <c r="C87" s="37"/>
      <c r="D87" s="38"/>
    </row>
    <row r="88" spans="1:4" ht="15">
      <c r="A88" s="39"/>
      <c r="B88" s="39"/>
      <c r="C88" s="39"/>
      <c r="D88" s="39"/>
    </row>
    <row r="90" ht="15.75">
      <c r="A90" s="27" t="s">
        <v>6</v>
      </c>
    </row>
    <row r="91" spans="1:4" ht="31.5">
      <c r="A91" s="29" t="s">
        <v>51</v>
      </c>
      <c r="B91" s="30" t="s">
        <v>52</v>
      </c>
      <c r="C91" s="30" t="s">
        <v>53</v>
      </c>
      <c r="D91" s="29" t="s">
        <v>163</v>
      </c>
    </row>
    <row r="93" spans="1:4" ht="15">
      <c r="A93" s="32" t="s">
        <v>83</v>
      </c>
      <c r="B93" s="40"/>
      <c r="C93" s="34">
        <v>32000</v>
      </c>
      <c r="D93" s="33">
        <f>IF(B93&gt;0,ROUND(B93*C93,2),"")</f>
      </c>
    </row>
    <row r="94" spans="1:4" ht="15">
      <c r="A94" s="32" t="s">
        <v>84</v>
      </c>
      <c r="B94" s="40"/>
      <c r="C94" s="34">
        <v>19000</v>
      </c>
      <c r="D94" s="33">
        <f aca="true" t="shared" si="5" ref="D94:D101">IF(B94&gt;0,ROUND(B94*C94,2),"")</f>
      </c>
    </row>
    <row r="95" spans="1:4" ht="15">
      <c r="A95" s="32" t="s">
        <v>85</v>
      </c>
      <c r="B95" s="40"/>
      <c r="C95" s="34">
        <v>29000</v>
      </c>
      <c r="D95" s="33">
        <f t="shared" si="5"/>
      </c>
    </row>
    <row r="96" spans="1:4" ht="15">
      <c r="A96" s="32" t="s">
        <v>86</v>
      </c>
      <c r="B96" s="40"/>
      <c r="C96" s="34">
        <v>46000</v>
      </c>
      <c r="D96" s="33">
        <f t="shared" si="5"/>
      </c>
    </row>
    <row r="97" spans="1:4" ht="15">
      <c r="A97" s="32" t="s">
        <v>87</v>
      </c>
      <c r="B97" s="40"/>
      <c r="C97" s="34">
        <v>47000</v>
      </c>
      <c r="D97" s="33">
        <f t="shared" si="5"/>
      </c>
    </row>
    <row r="98" spans="1:4" ht="15">
      <c r="A98" s="32" t="s">
        <v>88</v>
      </c>
      <c r="B98" s="40"/>
      <c r="C98" s="34">
        <v>7000</v>
      </c>
      <c r="D98" s="33">
        <f t="shared" si="5"/>
      </c>
    </row>
    <row r="99" spans="1:4" ht="15">
      <c r="A99" s="32" t="s">
        <v>89</v>
      </c>
      <c r="B99" s="40"/>
      <c r="C99" s="34">
        <v>4000</v>
      </c>
      <c r="D99" s="33">
        <f t="shared" si="5"/>
      </c>
    </row>
    <row r="100" spans="1:4" ht="15">
      <c r="A100" s="32" t="s">
        <v>90</v>
      </c>
      <c r="B100" s="40"/>
      <c r="C100" s="34">
        <v>8000</v>
      </c>
      <c r="D100" s="33">
        <f t="shared" si="5"/>
      </c>
    </row>
    <row r="101" spans="1:4" ht="17.25">
      <c r="A101" s="32" t="s">
        <v>91</v>
      </c>
      <c r="B101" s="40"/>
      <c r="C101" s="35">
        <v>8000</v>
      </c>
      <c r="D101" s="36">
        <f t="shared" si="5"/>
      </c>
    </row>
    <row r="103" spans="3:4" ht="17.25">
      <c r="C103" s="37">
        <f>SUM(C93:C101)</f>
        <v>200000</v>
      </c>
      <c r="D103" s="38">
        <f>SUM(D93:D101)</f>
        <v>0</v>
      </c>
    </row>
    <row r="104" spans="3:4" ht="17.25">
      <c r="C104" s="37"/>
      <c r="D104" s="38"/>
    </row>
    <row r="105" spans="1:4" ht="15">
      <c r="A105" s="39"/>
      <c r="B105" s="39"/>
      <c r="C105" s="39"/>
      <c r="D105" s="39"/>
    </row>
    <row r="107" ht="15.75">
      <c r="A107" s="27" t="s">
        <v>7</v>
      </c>
    </row>
    <row r="108" spans="1:4" ht="31.5">
      <c r="A108" s="29" t="s">
        <v>51</v>
      </c>
      <c r="B108" s="30" t="s">
        <v>52</v>
      </c>
      <c r="C108" s="30" t="s">
        <v>53</v>
      </c>
      <c r="D108" s="29" t="s">
        <v>163</v>
      </c>
    </row>
    <row r="110" spans="1:4" ht="15">
      <c r="A110" s="32" t="s">
        <v>83</v>
      </c>
      <c r="B110" s="40"/>
      <c r="C110" s="34">
        <v>32000</v>
      </c>
      <c r="D110" s="33">
        <f>IF(B110&gt;0,ROUND(B110*C110,2),"")</f>
      </c>
    </row>
    <row r="111" spans="1:4" ht="15">
      <c r="A111" s="32" t="s">
        <v>84</v>
      </c>
      <c r="B111" s="40"/>
      <c r="C111" s="34">
        <v>19000</v>
      </c>
      <c r="D111" s="33">
        <f aca="true" t="shared" si="6" ref="D111:D118">IF(B111&gt;0,ROUND(B111*C111,2),"")</f>
      </c>
    </row>
    <row r="112" spans="1:4" ht="15">
      <c r="A112" s="32" t="s">
        <v>85</v>
      </c>
      <c r="B112" s="40"/>
      <c r="C112" s="34">
        <v>29000</v>
      </c>
      <c r="D112" s="33">
        <f t="shared" si="6"/>
      </c>
    </row>
    <row r="113" spans="1:4" ht="15">
      <c r="A113" s="32" t="s">
        <v>86</v>
      </c>
      <c r="B113" s="40"/>
      <c r="C113" s="34">
        <v>46000</v>
      </c>
      <c r="D113" s="33">
        <f t="shared" si="6"/>
      </c>
    </row>
    <row r="114" spans="1:4" ht="15">
      <c r="A114" s="32" t="s">
        <v>87</v>
      </c>
      <c r="B114" s="40"/>
      <c r="C114" s="34">
        <v>47000</v>
      </c>
      <c r="D114" s="33">
        <f t="shared" si="6"/>
      </c>
    </row>
    <row r="115" spans="1:4" ht="15">
      <c r="A115" s="32" t="s">
        <v>88</v>
      </c>
      <c r="B115" s="40"/>
      <c r="C115" s="34">
        <v>7000</v>
      </c>
      <c r="D115" s="33">
        <f t="shared" si="6"/>
      </c>
    </row>
    <row r="116" spans="1:4" ht="15">
      <c r="A116" s="32" t="s">
        <v>89</v>
      </c>
      <c r="B116" s="40"/>
      <c r="C116" s="34">
        <v>4000</v>
      </c>
      <c r="D116" s="33">
        <f t="shared" si="6"/>
      </c>
    </row>
    <row r="117" spans="1:4" ht="15">
      <c r="A117" s="32" t="s">
        <v>90</v>
      </c>
      <c r="B117" s="40"/>
      <c r="C117" s="34">
        <v>8000</v>
      </c>
      <c r="D117" s="33">
        <f t="shared" si="6"/>
      </c>
    </row>
    <row r="118" spans="1:4" ht="17.25">
      <c r="A118" s="32" t="s">
        <v>91</v>
      </c>
      <c r="B118" s="40"/>
      <c r="C118" s="35">
        <v>8000</v>
      </c>
      <c r="D118" s="36">
        <f t="shared" si="6"/>
      </c>
    </row>
    <row r="120" spans="3:4" ht="17.25">
      <c r="C120" s="37">
        <f>SUM(C110:C118)</f>
        <v>200000</v>
      </c>
      <c r="D120" s="38">
        <f>SUM(D110:D118)</f>
        <v>0</v>
      </c>
    </row>
    <row r="121" spans="3:4" ht="17.25">
      <c r="C121" s="37"/>
      <c r="D121" s="38"/>
    </row>
    <row r="122" spans="1:4" ht="15">
      <c r="A122" s="39"/>
      <c r="B122" s="39"/>
      <c r="C122" s="39"/>
      <c r="D122" s="39"/>
    </row>
    <row r="124" ht="15.75">
      <c r="A124" s="27" t="s">
        <v>105</v>
      </c>
    </row>
    <row r="125" spans="1:4" ht="31.5">
      <c r="A125" s="29" t="s">
        <v>51</v>
      </c>
      <c r="B125" s="30" t="s">
        <v>52</v>
      </c>
      <c r="C125" s="30" t="s">
        <v>53</v>
      </c>
      <c r="D125" s="29" t="s">
        <v>163</v>
      </c>
    </row>
    <row r="127" spans="1:4" ht="15">
      <c r="A127" s="32" t="s">
        <v>83</v>
      </c>
      <c r="B127" s="40"/>
      <c r="C127" s="34">
        <v>32000</v>
      </c>
      <c r="D127" s="33">
        <f>IF(B127&gt;0,ROUND(B127*C127,2),"")</f>
      </c>
    </row>
    <row r="128" spans="1:4" ht="15">
      <c r="A128" s="32" t="s">
        <v>84</v>
      </c>
      <c r="B128" s="40"/>
      <c r="C128" s="34">
        <v>19000</v>
      </c>
      <c r="D128" s="33">
        <f aca="true" t="shared" si="7" ref="D128:D135">IF(B128&gt;0,ROUND(B128*C128,2),"")</f>
      </c>
    </row>
    <row r="129" spans="1:4" ht="15">
      <c r="A129" s="32" t="s">
        <v>85</v>
      </c>
      <c r="B129" s="40"/>
      <c r="C129" s="34">
        <v>29000</v>
      </c>
      <c r="D129" s="33">
        <f t="shared" si="7"/>
      </c>
    </row>
    <row r="130" spans="1:4" ht="15">
      <c r="A130" s="32" t="s">
        <v>86</v>
      </c>
      <c r="B130" s="40"/>
      <c r="C130" s="34">
        <v>46000</v>
      </c>
      <c r="D130" s="33">
        <f t="shared" si="7"/>
      </c>
    </row>
    <row r="131" spans="1:4" ht="15">
      <c r="A131" s="32" t="s">
        <v>87</v>
      </c>
      <c r="B131" s="40"/>
      <c r="C131" s="34">
        <v>47000</v>
      </c>
      <c r="D131" s="33">
        <f t="shared" si="7"/>
      </c>
    </row>
    <row r="132" spans="1:4" ht="15">
      <c r="A132" s="32" t="s">
        <v>88</v>
      </c>
      <c r="B132" s="40"/>
      <c r="C132" s="34">
        <v>7000</v>
      </c>
      <c r="D132" s="33">
        <f t="shared" si="7"/>
      </c>
    </row>
    <row r="133" spans="1:4" ht="15">
      <c r="A133" s="32" t="s">
        <v>89</v>
      </c>
      <c r="B133" s="40"/>
      <c r="C133" s="34">
        <v>4000</v>
      </c>
      <c r="D133" s="33">
        <f t="shared" si="7"/>
      </c>
    </row>
    <row r="134" spans="1:4" ht="15">
      <c r="A134" s="32" t="s">
        <v>90</v>
      </c>
      <c r="B134" s="40"/>
      <c r="C134" s="34">
        <v>8000</v>
      </c>
      <c r="D134" s="33">
        <f t="shared" si="7"/>
      </c>
    </row>
    <row r="135" spans="1:4" ht="17.25">
      <c r="A135" s="32" t="s">
        <v>91</v>
      </c>
      <c r="B135" s="40"/>
      <c r="C135" s="35">
        <v>8000</v>
      </c>
      <c r="D135" s="36">
        <f t="shared" si="7"/>
      </c>
    </row>
    <row r="137" spans="3:4" ht="17.25">
      <c r="C137" s="37">
        <f>SUM(C127:C135)</f>
        <v>200000</v>
      </c>
      <c r="D137" s="38">
        <f>SUM(D127:D135)</f>
        <v>0</v>
      </c>
    </row>
    <row r="138" spans="3:4" ht="17.25">
      <c r="C138" s="37"/>
      <c r="D138" s="38"/>
    </row>
    <row r="139" spans="1:4" ht="17.25">
      <c r="A139" s="39"/>
      <c r="B139" s="39"/>
      <c r="C139" s="112" t="s">
        <v>108</v>
      </c>
      <c r="D139" s="38">
        <f>SUM(D18,D35,D52,D69,D86,D103,D120,D137)</f>
        <v>0</v>
      </c>
    </row>
  </sheetData>
  <sheetProtection password="C8C6" sheet="1" objects="1" scenarios="1"/>
  <mergeCells count="1">
    <mergeCell ref="B2:D2"/>
  </mergeCells>
  <printOptions/>
  <pageMargins left="1.25" right="0.75" top="1" bottom="1" header="0.5" footer="0.5"/>
  <pageSetup firstPageNumber="10" useFirstPageNumber="1" horizontalDpi="600" verticalDpi="600" orientation="portrait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  <rowBreaks count="3" manualBreakCount="3">
    <brk id="37" max="255" man="1"/>
    <brk id="71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8" sqref="C8"/>
    </sheetView>
  </sheetViews>
  <sheetFormatPr defaultColWidth="8.77734375" defaultRowHeight="15"/>
  <cols>
    <col min="1" max="1" width="24.5546875" style="28" bestFit="1" customWidth="1"/>
    <col min="2" max="2" width="10.21484375" style="28" customWidth="1"/>
    <col min="3" max="3" width="14.77734375" style="28" bestFit="1" customWidth="1"/>
    <col min="4" max="4" width="13.88671875" style="28" customWidth="1"/>
    <col min="5" max="16384" width="8.77734375" style="28" customWidth="1"/>
  </cols>
  <sheetData>
    <row r="1" spans="1:4" s="23" customFormat="1" ht="30.75" customHeight="1">
      <c r="A1" s="21" t="s">
        <v>56</v>
      </c>
      <c r="B1" s="22"/>
      <c r="C1" s="22"/>
      <c r="D1" s="22"/>
    </row>
    <row r="2" spans="1:7" s="20" customFormat="1" ht="30.75" customHeight="1">
      <c r="A2" s="50" t="str">
        <f>'A. Pricing Schedule'!A2</f>
        <v>Offeror: </v>
      </c>
      <c r="B2" s="137">
        <f>'A. Pricing Schedule'!B2</f>
      </c>
      <c r="C2" s="137"/>
      <c r="D2" s="137"/>
      <c r="E2" s="51"/>
      <c r="F2" s="51"/>
      <c r="G2" s="51"/>
    </row>
    <row r="3" spans="1:4" s="23" customFormat="1" ht="15.75" thickBot="1">
      <c r="A3" s="24"/>
      <c r="B3" s="24"/>
      <c r="C3" s="25"/>
      <c r="D3" s="25" t="s">
        <v>97</v>
      </c>
    </row>
    <row r="5" spans="1:4" ht="15.75">
      <c r="A5" s="48"/>
      <c r="B5" s="139" t="s">
        <v>59</v>
      </c>
      <c r="C5" s="139"/>
      <c r="D5" s="139"/>
    </row>
    <row r="8" ht="17.25">
      <c r="C8" s="49"/>
    </row>
  </sheetData>
  <sheetProtection password="C8C6" sheet="1" objects="1" scenarios="1"/>
  <mergeCells count="2">
    <mergeCell ref="B5:D5"/>
    <mergeCell ref="B2:D2"/>
  </mergeCells>
  <printOptions/>
  <pageMargins left="1.25" right="0.75" top="1" bottom="1" header="0.5" footer="0.5"/>
  <pageSetup firstPageNumber="14" useFirstPageNumber="1" horizontalDpi="600" verticalDpi="600" orientation="portrait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7" sqref="B7"/>
    </sheetView>
  </sheetViews>
  <sheetFormatPr defaultColWidth="7.21484375" defaultRowHeight="15"/>
  <cols>
    <col min="1" max="1" width="32.21484375" style="117" customWidth="1"/>
    <col min="2" max="9" width="8.5546875" style="126" customWidth="1"/>
    <col min="10" max="16384" width="7.21484375" style="117" customWidth="1"/>
  </cols>
  <sheetData>
    <row r="1" spans="1:9" ht="30.75" customHeight="1">
      <c r="A1" s="115" t="s">
        <v>162</v>
      </c>
      <c r="B1" s="116"/>
      <c r="C1" s="116"/>
      <c r="D1" s="116"/>
      <c r="E1" s="116"/>
      <c r="F1" s="116"/>
      <c r="G1" s="116"/>
      <c r="H1" s="116"/>
      <c r="I1" s="116"/>
    </row>
    <row r="2" spans="1:9" ht="30.75" customHeight="1">
      <c r="A2" s="118" t="s">
        <v>60</v>
      </c>
      <c r="B2" s="137">
        <f>'A. Pricing Schedule'!B2</f>
      </c>
      <c r="C2" s="137"/>
      <c r="D2" s="137"/>
      <c r="E2" s="135"/>
      <c r="F2" s="135"/>
      <c r="G2" s="135"/>
      <c r="H2" s="135"/>
      <c r="I2" s="135"/>
    </row>
    <row r="3" spans="1:9" ht="15" customHeight="1" thickBot="1">
      <c r="A3" s="120"/>
      <c r="B3" s="120"/>
      <c r="C3" s="120"/>
      <c r="D3" s="120"/>
      <c r="E3" s="121"/>
      <c r="F3" s="121"/>
      <c r="G3" s="121"/>
      <c r="H3" s="121"/>
      <c r="I3" s="121" t="s">
        <v>125</v>
      </c>
    </row>
    <row r="5" spans="2:9" ht="12.75">
      <c r="B5" s="140" t="s">
        <v>126</v>
      </c>
      <c r="C5" s="140"/>
      <c r="D5" s="140"/>
      <c r="E5" s="140"/>
      <c r="F5" s="140"/>
      <c r="G5" s="140"/>
      <c r="H5" s="140"/>
      <c r="I5" s="140"/>
    </row>
    <row r="6" spans="1:9" ht="25.5" customHeight="1">
      <c r="A6" s="122" t="s">
        <v>127</v>
      </c>
      <c r="B6" s="123" t="s">
        <v>1</v>
      </c>
      <c r="C6" s="123" t="s">
        <v>2</v>
      </c>
      <c r="D6" s="123" t="s">
        <v>3</v>
      </c>
      <c r="E6" s="123" t="s">
        <v>4</v>
      </c>
      <c r="F6" s="123" t="s">
        <v>5</v>
      </c>
      <c r="G6" s="123" t="s">
        <v>6</v>
      </c>
      <c r="H6" s="123" t="s">
        <v>7</v>
      </c>
      <c r="I6" s="123" t="s">
        <v>105</v>
      </c>
    </row>
    <row r="7" spans="1:9" ht="15.75" customHeight="1">
      <c r="A7" s="117" t="s">
        <v>128</v>
      </c>
      <c r="B7" s="124"/>
      <c r="C7" s="124"/>
      <c r="D7" s="124"/>
      <c r="E7" s="124"/>
      <c r="F7" s="124"/>
      <c r="G7" s="124"/>
      <c r="H7" s="124"/>
      <c r="I7" s="124"/>
    </row>
    <row r="8" spans="1:9" ht="15.75" customHeight="1">
      <c r="A8" s="117" t="s">
        <v>129</v>
      </c>
      <c r="B8" s="124"/>
      <c r="C8" s="124"/>
      <c r="D8" s="124"/>
      <c r="E8" s="124"/>
      <c r="F8" s="124"/>
      <c r="G8" s="124"/>
      <c r="H8" s="124"/>
      <c r="I8" s="124"/>
    </row>
    <row r="9" spans="1:9" ht="15.75" customHeight="1">
      <c r="A9" s="117" t="s">
        <v>130</v>
      </c>
      <c r="B9" s="124"/>
      <c r="C9" s="124"/>
      <c r="D9" s="124"/>
      <c r="E9" s="124"/>
      <c r="F9" s="124"/>
      <c r="G9" s="124"/>
      <c r="H9" s="124"/>
      <c r="I9" s="124"/>
    </row>
    <row r="10" spans="1:9" ht="15.75" customHeight="1">
      <c r="A10" s="117" t="s">
        <v>131</v>
      </c>
      <c r="B10" s="124"/>
      <c r="C10" s="124"/>
      <c r="D10" s="124"/>
      <c r="E10" s="124"/>
      <c r="F10" s="124"/>
      <c r="G10" s="124"/>
      <c r="H10" s="124"/>
      <c r="I10" s="124"/>
    </row>
    <row r="11" spans="1:9" ht="15.75" customHeight="1">
      <c r="A11" s="117" t="s">
        <v>132</v>
      </c>
      <c r="B11" s="124"/>
      <c r="C11" s="124"/>
      <c r="D11" s="124"/>
      <c r="E11" s="124"/>
      <c r="F11" s="124"/>
      <c r="G11" s="124"/>
      <c r="H11" s="124"/>
      <c r="I11" s="124"/>
    </row>
    <row r="12" spans="1:9" ht="15.75" customHeight="1">
      <c r="A12" s="117" t="s">
        <v>133</v>
      </c>
      <c r="B12" s="124"/>
      <c r="C12" s="124"/>
      <c r="D12" s="124"/>
      <c r="E12" s="124"/>
      <c r="F12" s="124"/>
      <c r="G12" s="124"/>
      <c r="H12" s="124"/>
      <c r="I12" s="124"/>
    </row>
    <row r="13" spans="1:9" ht="15.75" customHeight="1">
      <c r="A13" s="117" t="s">
        <v>134</v>
      </c>
      <c r="B13" s="124"/>
      <c r="C13" s="124"/>
      <c r="D13" s="124"/>
      <c r="E13" s="124"/>
      <c r="F13" s="124"/>
      <c r="G13" s="124"/>
      <c r="H13" s="124"/>
      <c r="I13" s="124"/>
    </row>
    <row r="14" spans="1:9" ht="15.75" customHeight="1">
      <c r="A14" s="117" t="s">
        <v>135</v>
      </c>
      <c r="B14" s="124"/>
      <c r="C14" s="124"/>
      <c r="D14" s="124"/>
      <c r="E14" s="124"/>
      <c r="F14" s="124"/>
      <c r="G14" s="124"/>
      <c r="H14" s="124"/>
      <c r="I14" s="124"/>
    </row>
    <row r="15" spans="1:9" ht="15.75" customHeight="1">
      <c r="A15" s="117" t="s">
        <v>136</v>
      </c>
      <c r="B15" s="124"/>
      <c r="C15" s="124"/>
      <c r="D15" s="124"/>
      <c r="E15" s="124"/>
      <c r="F15" s="124"/>
      <c r="G15" s="124"/>
      <c r="H15" s="124"/>
      <c r="I15" s="124"/>
    </row>
    <row r="16" spans="1:9" ht="15.75" customHeight="1">
      <c r="A16" s="117" t="s">
        <v>137</v>
      </c>
      <c r="B16" s="124"/>
      <c r="C16" s="124"/>
      <c r="D16" s="124"/>
      <c r="E16" s="124"/>
      <c r="F16" s="124"/>
      <c r="G16" s="124"/>
      <c r="H16" s="124"/>
      <c r="I16" s="124"/>
    </row>
    <row r="17" spans="1:9" ht="15.75" customHeight="1">
      <c r="A17" s="117" t="s">
        <v>138</v>
      </c>
      <c r="B17" s="124"/>
      <c r="C17" s="124"/>
      <c r="D17" s="124"/>
      <c r="E17" s="124"/>
      <c r="F17" s="124"/>
      <c r="G17" s="124"/>
      <c r="H17" s="124"/>
      <c r="I17" s="124"/>
    </row>
    <row r="18" spans="1:9" ht="15.75" customHeight="1">
      <c r="A18" s="117" t="s">
        <v>139</v>
      </c>
      <c r="B18" s="124"/>
      <c r="C18" s="124"/>
      <c r="D18" s="124"/>
      <c r="E18" s="124"/>
      <c r="F18" s="124"/>
      <c r="G18" s="124"/>
      <c r="H18" s="124"/>
      <c r="I18" s="124"/>
    </row>
    <row r="19" spans="1:9" ht="15.75" customHeight="1">
      <c r="A19" s="117" t="s">
        <v>140</v>
      </c>
      <c r="B19" s="124"/>
      <c r="C19" s="124"/>
      <c r="D19" s="124"/>
      <c r="E19" s="124"/>
      <c r="F19" s="124"/>
      <c r="G19" s="124"/>
      <c r="H19" s="124"/>
      <c r="I19" s="124"/>
    </row>
    <row r="20" spans="1:9" ht="15.75" customHeight="1">
      <c r="A20" s="117" t="s">
        <v>141</v>
      </c>
      <c r="B20" s="124"/>
      <c r="C20" s="124"/>
      <c r="D20" s="124"/>
      <c r="E20" s="124"/>
      <c r="F20" s="124"/>
      <c r="G20" s="124"/>
      <c r="H20" s="124"/>
      <c r="I20" s="124"/>
    </row>
    <row r="21" spans="1:9" ht="15.75" customHeight="1">
      <c r="A21" s="117" t="s">
        <v>142</v>
      </c>
      <c r="B21" s="124"/>
      <c r="C21" s="124"/>
      <c r="D21" s="124"/>
      <c r="E21" s="124"/>
      <c r="F21" s="124"/>
      <c r="G21" s="124"/>
      <c r="H21" s="124"/>
      <c r="I21" s="124"/>
    </row>
    <row r="22" spans="1:9" ht="15.75" customHeight="1">
      <c r="A22" s="117" t="s">
        <v>143</v>
      </c>
      <c r="B22" s="124"/>
      <c r="C22" s="124"/>
      <c r="D22" s="124"/>
      <c r="E22" s="124"/>
      <c r="F22" s="124"/>
      <c r="G22" s="124"/>
      <c r="H22" s="124"/>
      <c r="I22" s="124"/>
    </row>
    <row r="23" spans="1:9" ht="15.75" customHeight="1">
      <c r="A23" s="117" t="s">
        <v>144</v>
      </c>
      <c r="B23" s="124"/>
      <c r="C23" s="124"/>
      <c r="D23" s="124"/>
      <c r="E23" s="124"/>
      <c r="F23" s="124"/>
      <c r="G23" s="124"/>
      <c r="H23" s="124"/>
      <c r="I23" s="124"/>
    </row>
    <row r="24" spans="1:9" ht="15.75" customHeight="1">
      <c r="A24" s="117" t="s">
        <v>145</v>
      </c>
      <c r="B24" s="124"/>
      <c r="C24" s="124"/>
      <c r="D24" s="124"/>
      <c r="E24" s="124"/>
      <c r="F24" s="124"/>
      <c r="G24" s="124"/>
      <c r="H24" s="124"/>
      <c r="I24" s="124"/>
    </row>
    <row r="25" spans="1:9" ht="15.75" customHeight="1">
      <c r="A25" s="117" t="s">
        <v>146</v>
      </c>
      <c r="B25" s="124"/>
      <c r="C25" s="124"/>
      <c r="D25" s="124"/>
      <c r="E25" s="124"/>
      <c r="F25" s="124"/>
      <c r="G25" s="124"/>
      <c r="H25" s="124"/>
      <c r="I25" s="124"/>
    </row>
    <row r="26" spans="1:9" ht="15.75" customHeight="1">
      <c r="A26" s="117" t="s">
        <v>147</v>
      </c>
      <c r="B26" s="124"/>
      <c r="C26" s="124"/>
      <c r="D26" s="124"/>
      <c r="E26" s="124"/>
      <c r="F26" s="124"/>
      <c r="G26" s="124"/>
      <c r="H26" s="124"/>
      <c r="I26" s="124"/>
    </row>
    <row r="27" spans="1:9" ht="15.75" customHeight="1">
      <c r="A27" s="117" t="s">
        <v>148</v>
      </c>
      <c r="B27" s="124"/>
      <c r="C27" s="124"/>
      <c r="D27" s="124"/>
      <c r="E27" s="124"/>
      <c r="F27" s="124"/>
      <c r="G27" s="124"/>
      <c r="H27" s="124"/>
      <c r="I27" s="124"/>
    </row>
    <row r="29" spans="1:9" ht="30.75" customHeight="1">
      <c r="A29" s="115" t="s">
        <v>124</v>
      </c>
      <c r="B29" s="116"/>
      <c r="C29" s="116"/>
      <c r="D29" s="116"/>
      <c r="E29" s="116"/>
      <c r="F29" s="116"/>
      <c r="G29" s="116"/>
      <c r="H29" s="116"/>
      <c r="I29" s="116"/>
    </row>
    <row r="30" spans="1:6" ht="30.75" customHeight="1">
      <c r="A30" s="118" t="s">
        <v>60</v>
      </c>
      <c r="B30" s="119"/>
      <c r="C30" s="119"/>
      <c r="D30" s="125"/>
      <c r="E30" s="117"/>
      <c r="F30" s="117"/>
    </row>
    <row r="31" spans="1:9" ht="15" customHeight="1" thickBot="1">
      <c r="A31" s="120"/>
      <c r="B31" s="120"/>
      <c r="C31" s="120"/>
      <c r="D31" s="120"/>
      <c r="E31" s="121"/>
      <c r="F31" s="121"/>
      <c r="G31" s="121"/>
      <c r="H31" s="121"/>
      <c r="I31" s="121" t="s">
        <v>125</v>
      </c>
    </row>
    <row r="33" spans="2:9" ht="12.75">
      <c r="B33" s="140" t="s">
        <v>126</v>
      </c>
      <c r="C33" s="140"/>
      <c r="D33" s="140"/>
      <c r="E33" s="140"/>
      <c r="F33" s="140"/>
      <c r="G33" s="140"/>
      <c r="H33" s="140"/>
      <c r="I33" s="140"/>
    </row>
    <row r="34" spans="1:9" ht="25.5" customHeight="1">
      <c r="A34" s="122" t="s">
        <v>149</v>
      </c>
      <c r="B34" s="123" t="s">
        <v>1</v>
      </c>
      <c r="C34" s="123" t="s">
        <v>2</v>
      </c>
      <c r="D34" s="123" t="s">
        <v>3</v>
      </c>
      <c r="E34" s="123" t="s">
        <v>4</v>
      </c>
      <c r="F34" s="123" t="s">
        <v>5</v>
      </c>
      <c r="G34" s="123" t="s">
        <v>6</v>
      </c>
      <c r="H34" s="123" t="s">
        <v>7</v>
      </c>
      <c r="I34" s="123" t="s">
        <v>105</v>
      </c>
    </row>
    <row r="35" spans="1:9" ht="15.75" customHeight="1">
      <c r="A35" s="117" t="s">
        <v>83</v>
      </c>
      <c r="B35" s="124"/>
      <c r="C35" s="124"/>
      <c r="D35" s="124"/>
      <c r="E35" s="124"/>
      <c r="F35" s="124"/>
      <c r="G35" s="124"/>
      <c r="H35" s="124"/>
      <c r="I35" s="124"/>
    </row>
    <row r="36" spans="1:9" ht="15.75" customHeight="1">
      <c r="A36" s="117" t="s">
        <v>86</v>
      </c>
      <c r="B36" s="124"/>
      <c r="C36" s="124"/>
      <c r="D36" s="124"/>
      <c r="E36" s="124"/>
      <c r="F36" s="124"/>
      <c r="G36" s="124"/>
      <c r="H36" s="124"/>
      <c r="I36" s="124"/>
    </row>
    <row r="37" spans="1:9" ht="15.75" customHeight="1">
      <c r="A37" s="117" t="s">
        <v>87</v>
      </c>
      <c r="B37" s="124"/>
      <c r="C37" s="124"/>
      <c r="D37" s="124"/>
      <c r="E37" s="124"/>
      <c r="F37" s="124"/>
      <c r="G37" s="124"/>
      <c r="H37" s="124"/>
      <c r="I37" s="124"/>
    </row>
    <row r="38" spans="1:9" ht="15.75" customHeight="1">
      <c r="A38" s="117" t="s">
        <v>150</v>
      </c>
      <c r="B38" s="124"/>
      <c r="C38" s="124"/>
      <c r="D38" s="124"/>
      <c r="E38" s="124"/>
      <c r="F38" s="124"/>
      <c r="G38" s="124"/>
      <c r="H38" s="124"/>
      <c r="I38" s="124"/>
    </row>
    <row r="39" spans="1:9" ht="15.75" customHeight="1">
      <c r="A39" s="117" t="s">
        <v>151</v>
      </c>
      <c r="B39" s="124"/>
      <c r="C39" s="124"/>
      <c r="D39" s="124"/>
      <c r="E39" s="124"/>
      <c r="F39" s="124"/>
      <c r="G39" s="124"/>
      <c r="H39" s="124"/>
      <c r="I39" s="124"/>
    </row>
    <row r="40" spans="1:9" ht="15.75" customHeight="1">
      <c r="A40" s="117" t="s">
        <v>152</v>
      </c>
      <c r="B40" s="124"/>
      <c r="C40" s="124"/>
      <c r="D40" s="124"/>
      <c r="E40" s="124"/>
      <c r="F40" s="124"/>
      <c r="G40" s="124"/>
      <c r="H40" s="124"/>
      <c r="I40" s="124"/>
    </row>
    <row r="41" spans="1:9" ht="15.75" customHeight="1">
      <c r="A41" s="117" t="s">
        <v>153</v>
      </c>
      <c r="B41" s="124"/>
      <c r="C41" s="124"/>
      <c r="D41" s="124"/>
      <c r="E41" s="124"/>
      <c r="F41" s="124"/>
      <c r="G41" s="124"/>
      <c r="H41" s="124"/>
      <c r="I41" s="124"/>
    </row>
    <row r="42" spans="1:9" ht="15.75" customHeight="1">
      <c r="A42" s="117" t="s">
        <v>154</v>
      </c>
      <c r="B42" s="124"/>
      <c r="C42" s="124"/>
      <c r="D42" s="124"/>
      <c r="E42" s="124"/>
      <c r="F42" s="124"/>
      <c r="G42" s="124"/>
      <c r="H42" s="124"/>
      <c r="I42" s="124"/>
    </row>
    <row r="43" spans="1:9" ht="15.75" customHeight="1">
      <c r="A43" s="117" t="s">
        <v>155</v>
      </c>
      <c r="B43" s="124"/>
      <c r="C43" s="124"/>
      <c r="D43" s="124"/>
      <c r="E43" s="124"/>
      <c r="F43" s="124"/>
      <c r="G43" s="124"/>
      <c r="H43" s="124"/>
      <c r="I43" s="124"/>
    </row>
    <row r="44" spans="1:9" ht="15.75" customHeight="1">
      <c r="A44" s="117" t="s">
        <v>156</v>
      </c>
      <c r="B44" s="124"/>
      <c r="C44" s="124"/>
      <c r="D44" s="124"/>
      <c r="E44" s="124"/>
      <c r="F44" s="124"/>
      <c r="G44" s="124"/>
      <c r="H44" s="124"/>
      <c r="I44" s="124"/>
    </row>
    <row r="45" spans="1:9" ht="15.75" customHeight="1">
      <c r="A45" s="117" t="s">
        <v>157</v>
      </c>
      <c r="B45" s="124"/>
      <c r="C45" s="124"/>
      <c r="D45" s="124"/>
      <c r="E45" s="124"/>
      <c r="F45" s="124"/>
      <c r="G45" s="124"/>
      <c r="H45" s="124"/>
      <c r="I45" s="124"/>
    </row>
    <row r="46" spans="1:9" ht="15.75" customHeight="1">
      <c r="A46" s="117" t="s">
        <v>158</v>
      </c>
      <c r="B46" s="124"/>
      <c r="C46" s="124"/>
      <c r="D46" s="124"/>
      <c r="E46" s="124"/>
      <c r="F46" s="124"/>
      <c r="G46" s="124"/>
      <c r="H46" s="124"/>
      <c r="I46" s="124"/>
    </row>
    <row r="48" ht="15.75" customHeight="1">
      <c r="A48" s="122" t="s">
        <v>159</v>
      </c>
    </row>
    <row r="49" spans="1:9" ht="15.75" customHeight="1">
      <c r="A49" s="117" t="s">
        <v>160</v>
      </c>
      <c r="B49" s="124"/>
      <c r="C49" s="124"/>
      <c r="D49" s="124"/>
      <c r="E49" s="124"/>
      <c r="F49" s="124"/>
      <c r="G49" s="124"/>
      <c r="H49" s="124"/>
      <c r="I49" s="124"/>
    </row>
    <row r="50" spans="1:9" ht="15" customHeight="1">
      <c r="A50" s="117" t="s">
        <v>83</v>
      </c>
      <c r="B50" s="141" t="s">
        <v>161</v>
      </c>
      <c r="C50" s="141"/>
      <c r="D50" s="141"/>
      <c r="E50" s="141"/>
      <c r="F50" s="141"/>
      <c r="G50" s="141"/>
      <c r="H50" s="141"/>
      <c r="I50" s="141"/>
    </row>
    <row r="51" spans="1:9" ht="15" customHeight="1">
      <c r="A51" s="117" t="s">
        <v>84</v>
      </c>
      <c r="B51" s="141"/>
      <c r="C51" s="141"/>
      <c r="D51" s="141"/>
      <c r="E51" s="141"/>
      <c r="F51" s="141"/>
      <c r="G51" s="141"/>
      <c r="H51" s="141"/>
      <c r="I51" s="141"/>
    </row>
    <row r="52" spans="1:9" ht="15" customHeight="1">
      <c r="A52" s="117" t="s">
        <v>85</v>
      </c>
      <c r="B52" s="141"/>
      <c r="C52" s="141"/>
      <c r="D52" s="141"/>
      <c r="E52" s="141"/>
      <c r="F52" s="141"/>
      <c r="G52" s="141"/>
      <c r="H52" s="141"/>
      <c r="I52" s="141"/>
    </row>
    <row r="53" spans="1:9" ht="15" customHeight="1">
      <c r="A53" s="117" t="s">
        <v>86</v>
      </c>
      <c r="B53" s="141"/>
      <c r="C53" s="141"/>
      <c r="D53" s="141"/>
      <c r="E53" s="141"/>
      <c r="F53" s="141"/>
      <c r="G53" s="141"/>
      <c r="H53" s="141"/>
      <c r="I53" s="141"/>
    </row>
    <row r="54" spans="1:9" ht="15" customHeight="1">
      <c r="A54" s="117" t="s">
        <v>87</v>
      </c>
      <c r="B54" s="141"/>
      <c r="C54" s="141"/>
      <c r="D54" s="141"/>
      <c r="E54" s="141"/>
      <c r="F54" s="141"/>
      <c r="G54" s="141"/>
      <c r="H54" s="141"/>
      <c r="I54" s="141"/>
    </row>
    <row r="55" spans="1:9" ht="15" customHeight="1">
      <c r="A55" s="117" t="s">
        <v>88</v>
      </c>
      <c r="B55" s="141"/>
      <c r="C55" s="141"/>
      <c r="D55" s="141"/>
      <c r="E55" s="141"/>
      <c r="F55" s="141"/>
      <c r="G55" s="141"/>
      <c r="H55" s="141"/>
      <c r="I55" s="141"/>
    </row>
    <row r="56" spans="1:9" ht="15" customHeight="1">
      <c r="A56" s="117" t="s">
        <v>89</v>
      </c>
      <c r="B56" s="141"/>
      <c r="C56" s="141"/>
      <c r="D56" s="141"/>
      <c r="E56" s="141"/>
      <c r="F56" s="141"/>
      <c r="G56" s="141"/>
      <c r="H56" s="141"/>
      <c r="I56" s="141"/>
    </row>
    <row r="57" spans="1:9" ht="15" customHeight="1">
      <c r="A57" s="117" t="s">
        <v>90</v>
      </c>
      <c r="B57" s="141"/>
      <c r="C57" s="141"/>
      <c r="D57" s="141"/>
      <c r="E57" s="141"/>
      <c r="F57" s="141"/>
      <c r="G57" s="141"/>
      <c r="H57" s="141"/>
      <c r="I57" s="141"/>
    </row>
    <row r="58" spans="1:9" ht="15" customHeight="1">
      <c r="A58" s="117" t="s">
        <v>91</v>
      </c>
      <c r="B58" s="141"/>
      <c r="C58" s="141"/>
      <c r="D58" s="141"/>
      <c r="E58" s="141"/>
      <c r="F58" s="141"/>
      <c r="G58" s="141"/>
      <c r="H58" s="141"/>
      <c r="I58" s="141"/>
    </row>
  </sheetData>
  <sheetProtection password="C8C6" sheet="1" objects="1" scenarios="1"/>
  <mergeCells count="4">
    <mergeCell ref="B5:I5"/>
    <mergeCell ref="B50:I58"/>
    <mergeCell ref="B33:I33"/>
    <mergeCell ref="B2:I2"/>
  </mergeCells>
  <printOptions horizontalCentered="1"/>
  <pageMargins left="0" right="0" top="1" bottom="1" header="0.5" footer="0.5"/>
  <pageSetup firstPageNumber="15" useFirstPageNumber="1" horizontalDpi="600" verticalDpi="600" orientation="landscape" scale="94" r:id="rId1"/>
  <headerFooter alignWithMargins="0">
    <oddHeader>&amp;L&amp;8New York State Department of Health
Office of Health Insurance Programs&amp;R&amp;8
RFP for a Replacement MMIS</oddHeader>
    <oddFooter>&amp;L&amp;10Attachment M:  Amended Pricing Schedules&amp;R&amp;10Page M-&amp;P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2010-08-25T13:47:50Z</cp:lastPrinted>
  <dcterms:created xsi:type="dcterms:W3CDTF">2009-01-23T14:38:34Z</dcterms:created>
  <dcterms:modified xsi:type="dcterms:W3CDTF">2010-10-29T19:26:35Z</dcterms:modified>
  <cp:category/>
  <cp:version/>
  <cp:contentType/>
  <cp:contentStatus/>
</cp:coreProperties>
</file>