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updateLinks="never" codeName="ThisWorkbook"/>
  <mc:AlternateContent xmlns:mc="http://schemas.openxmlformats.org/markup-compatibility/2006">
    <mc:Choice Requires="x15">
      <x15ac:absPath xmlns:x15ac="http://schemas.microsoft.com/office/spreadsheetml/2010/11/ac" url="R:\health_care\medicaid\redesign\dsrip\vbp_initiatives\docs\"/>
    </mc:Choice>
  </mc:AlternateContent>
  <bookViews>
    <workbookView xWindow="0" yWindow="0" windowWidth="24000" windowHeight="10575" tabRatio="692" firstSheet="1" activeTab="3"/>
  </bookViews>
  <sheets>
    <sheet name="VBP-QIP Performance Table" sheetId="16" state="hidden" r:id="rId1"/>
    <sheet name="MCO-DOH Quarterly Report" sheetId="15" r:id="rId2"/>
    <sheet name="Facility Names" sheetId="17" r:id="rId3"/>
    <sheet name="Reporting Guidance" sheetId="18" r:id="rId4"/>
    <sheet name="Pairings Table" sheetId="14" state="hidden" r:id="rId5"/>
    <sheet name="Drop Down Menu" sheetId="13" state="hidden" r:id="rId6"/>
    <sheet name="Drop Downs (Hidden Tab)" sheetId="2" state="hidden" r:id="rId7"/>
  </sheets>
  <externalReferences>
    <externalReference r:id="rId8"/>
  </externalReferences>
  <definedNames>
    <definedName name="a" localSheetId="0">#REF!</definedName>
    <definedName name="a">#REF!</definedName>
    <definedName name="Application" localSheetId="0">#REF!</definedName>
    <definedName name="Application">#REF!</definedName>
    <definedName name="Beds">'Drop Down Menu'!$B$40:$C$40</definedName>
    <definedName name="Contracts" localSheetId="0">#REF!</definedName>
    <definedName name="Contracts">#REF!</definedName>
    <definedName name="Contracts_PLans" localSheetId="0">#REF!</definedName>
    <definedName name="Contracts_PLans">#REF!</definedName>
    <definedName name="Disbursement" localSheetId="0">#REF!</definedName>
    <definedName name="Disbursement">#REF!</definedName>
    <definedName name="Facility_Type" localSheetId="0">'[1]Drop Down Menu'!$B$38:$C$38</definedName>
    <definedName name="Facility_Type">'Drop Down Menu'!$B$39:$C$39</definedName>
    <definedName name="FT">'Drop Down Menu'!$B$41:$C$41</definedName>
    <definedName name="MCO_PPS_Facility" localSheetId="0">#REF!</definedName>
    <definedName name="MCO_PPS_Facility">#REF!</definedName>
    <definedName name="Non_Rural">'Drop Down Menu'!$C$23:$C$37</definedName>
    <definedName name="Other" localSheetId="0">#REF!</definedName>
    <definedName name="Other">#REF!</definedName>
    <definedName name="Rural">'Drop Down Menu'!$C$2:$C$20</definedName>
    <definedName name="Structure_Timelines" localSheetId="0">#REF!</definedName>
    <definedName name="Structure_Timeline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15" l="1"/>
  <c r="K34" i="15"/>
  <c r="H24" i="15"/>
  <c r="H23" i="15"/>
  <c r="G34" i="15" s="1"/>
  <c r="D17" i="15"/>
  <c r="B17" i="15" s="1"/>
  <c r="B16" i="15"/>
  <c r="A16" i="15"/>
  <c r="B39" i="14"/>
  <c r="P8" i="14"/>
  <c r="P7" i="14"/>
  <c r="P6" i="14"/>
  <c r="O6" i="14"/>
  <c r="P5" i="14"/>
  <c r="O5" i="14"/>
  <c r="P4" i="14"/>
  <c r="O4" i="14"/>
  <c r="S3" i="14"/>
  <c r="R3" i="14"/>
  <c r="P3" i="14"/>
  <c r="O3" i="14"/>
  <c r="N3" i="14"/>
  <c r="T2" i="14"/>
  <c r="S2" i="14"/>
  <c r="R2" i="14"/>
  <c r="P2" i="14"/>
  <c r="O2" i="14"/>
  <c r="N2" i="14"/>
  <c r="H28" i="15" l="1"/>
  <c r="H17" i="15"/>
  <c r="H18" i="15"/>
  <c r="G29" i="15" s="1"/>
  <c r="H19" i="15"/>
  <c r="G30" i="15" s="1"/>
  <c r="H21" i="15"/>
  <c r="G32" i="15" s="1"/>
  <c r="H22" i="15"/>
  <c r="G33" i="15" s="1"/>
  <c r="G35" i="15"/>
  <c r="H20" i="15"/>
  <c r="G31" i="15" s="1"/>
  <c r="J29" i="15"/>
  <c r="J30" i="15"/>
  <c r="J31" i="15"/>
  <c r="J32" i="15"/>
  <c r="J33" i="15"/>
  <c r="J35" i="15"/>
  <c r="J28" i="15"/>
  <c r="K28" i="15"/>
  <c r="K29" i="15"/>
  <c r="K30" i="15"/>
  <c r="K31" i="15"/>
  <c r="K32" i="15"/>
  <c r="K33" i="15"/>
  <c r="K35" i="15"/>
  <c r="G28" i="15" l="1"/>
  <c r="J17" i="15"/>
  <c r="G28" i="16" l="1"/>
  <c r="B34" i="16"/>
  <c r="B33" i="16"/>
  <c r="B32" i="16"/>
  <c r="B31" i="16"/>
  <c r="B30" i="16"/>
  <c r="B29" i="16"/>
  <c r="B28" i="16"/>
  <c r="B27" i="16"/>
  <c r="B26" i="16"/>
  <c r="B25" i="16"/>
  <c r="B24" i="16"/>
  <c r="G23" i="16"/>
  <c r="B23" i="16"/>
  <c r="G22" i="16"/>
  <c r="B22" i="16"/>
  <c r="G21" i="16"/>
  <c r="G20" i="16"/>
  <c r="G19" i="16"/>
  <c r="B19" i="16"/>
  <c r="G18" i="16"/>
  <c r="B18" i="16"/>
  <c r="G24" i="16" l="1"/>
  <c r="G26" i="16" s="1"/>
  <c r="G29" i="16" s="1"/>
  <c r="G30" i="16" s="1"/>
  <c r="F17" i="15" l="1"/>
  <c r="F28" i="15" s="1"/>
  <c r="A18" i="15" l="1"/>
  <c r="D18" i="15" s="1"/>
  <c r="B18" i="15" l="1"/>
  <c r="H29" i="15" s="1"/>
  <c r="J18" i="15"/>
  <c r="A19" i="15"/>
  <c r="D19" i="15" s="1"/>
  <c r="B19" i="15" l="1"/>
  <c r="H30" i="15" s="1"/>
  <c r="J19" i="15"/>
  <c r="F18" i="15"/>
  <c r="F29" i="15" s="1"/>
  <c r="A20" i="15"/>
  <c r="D20" i="15" s="1"/>
  <c r="B20" i="15" l="1"/>
  <c r="H31" i="15" s="1"/>
  <c r="J20" i="15"/>
  <c r="F19" i="15"/>
  <c r="F30" i="15" s="1"/>
  <c r="A21" i="15"/>
  <c r="D21" i="15" s="1"/>
  <c r="B21" i="15" l="1"/>
  <c r="H32" i="15" s="1"/>
  <c r="J21" i="15"/>
  <c r="F20" i="15"/>
  <c r="F31" i="15" s="1"/>
  <c r="A22" i="15"/>
  <c r="C4" i="2"/>
  <c r="C5" i="2"/>
  <c r="C6" i="2"/>
  <c r="C7" i="2"/>
  <c r="C8" i="2"/>
  <c r="C9" i="2"/>
  <c r="C10" i="2"/>
  <c r="C11" i="2"/>
  <c r="C12" i="2"/>
  <c r="C13" i="2"/>
  <c r="C14" i="2"/>
  <c r="C15" i="2"/>
  <c r="C16" i="2"/>
  <c r="C3" i="2"/>
  <c r="D22" i="15" l="1"/>
  <c r="B22" i="15" s="1"/>
  <c r="H33" i="15" s="1"/>
  <c r="A23" i="15"/>
  <c r="F21" i="15"/>
  <c r="F32" i="15" s="1"/>
  <c r="J22" i="15" l="1"/>
  <c r="A24" i="15"/>
  <c r="D24" i="15" s="1"/>
  <c r="J24" i="15" s="1"/>
  <c r="D23" i="15"/>
  <c r="F22" i="15"/>
  <c r="F33" i="15" s="1"/>
  <c r="B24" i="15" l="1"/>
  <c r="H35" i="15" s="1"/>
  <c r="F24" i="15"/>
  <c r="F35" i="15" s="1"/>
  <c r="B23" i="15"/>
  <c r="H34" i="15" s="1"/>
  <c r="J23" i="15"/>
  <c r="F23" i="15"/>
  <c r="F34" i="15" s="1"/>
</calcChain>
</file>

<file path=xl/sharedStrings.xml><?xml version="1.0" encoding="utf-8"?>
<sst xmlns="http://schemas.openxmlformats.org/spreadsheetml/2006/main" count="382" uniqueCount="130">
  <si>
    <t>MCO</t>
  </si>
  <si>
    <t>PPS</t>
  </si>
  <si>
    <t>Facility</t>
  </si>
  <si>
    <t>HealthFirst</t>
  </si>
  <si>
    <t>Advocate Community Providers</t>
  </si>
  <si>
    <t>MetroPlus</t>
  </si>
  <si>
    <t>New York City Health and Hospital Corporation</t>
  </si>
  <si>
    <t>HIP/Emblem</t>
  </si>
  <si>
    <t>United Health Plan</t>
  </si>
  <si>
    <t>Maimonides Medical Center</t>
  </si>
  <si>
    <t>Wyckoff Heights Medical Center</t>
  </si>
  <si>
    <t>MVP/Hudson Health</t>
  </si>
  <si>
    <t>Montefiore Hudson Valley Collaborative</t>
  </si>
  <si>
    <t>Westchester Medical Center</t>
  </si>
  <si>
    <t>Health Alliance (Benedictine)</t>
  </si>
  <si>
    <t>Fidelis</t>
  </si>
  <si>
    <t>Kingsbrook Jewish Medical Center</t>
  </si>
  <si>
    <t>Nyack Hospital</t>
  </si>
  <si>
    <t>Nassau Queens Performing Provider System, LLC</t>
  </si>
  <si>
    <t>Refuah Community Health Collaborative</t>
  </si>
  <si>
    <t>Good Samaritan Hospital Suffern</t>
  </si>
  <si>
    <t>Affinity Health Plan</t>
  </si>
  <si>
    <t>MVP</t>
  </si>
  <si>
    <t>DY1 (Apr 2015-Mar 2016)</t>
  </si>
  <si>
    <t>DY2 (Apr 2016-Mar 2017)</t>
  </si>
  <si>
    <t>DY3 (Apr 2017-Mar 2018)</t>
  </si>
  <si>
    <t>DY4 (Apr 2018-Mar 2019)</t>
  </si>
  <si>
    <t>DY5 (Apr 2019-Mar 2020)</t>
  </si>
  <si>
    <t>Measure 1 (select from list)</t>
  </si>
  <si>
    <t>Measure 3 (select from list)</t>
  </si>
  <si>
    <t>Measure 4 (select from list)</t>
  </si>
  <si>
    <t>Acute MI Mortality (IQI #15)</t>
  </si>
  <si>
    <t xml:space="preserve">Stroke Mortality (IQI #17) </t>
  </si>
  <si>
    <t xml:space="preserve">Pneumonia Mortality (IQI #20) </t>
  </si>
  <si>
    <t xml:space="preserve">CAUTI Rate per 10,000 Patient Days (Population Rate) </t>
  </si>
  <si>
    <t xml:space="preserve">CLABSI per 10,000 Patient Days (Population Rate) </t>
  </si>
  <si>
    <t xml:space="preserve">CDI Healthcare Facility - Onset Incidence Rate per 10,000 Patient Days </t>
  </si>
  <si>
    <t xml:space="preserve">Falls with Injury </t>
  </si>
  <si>
    <t>3-Hour Sepsis Bundle</t>
  </si>
  <si>
    <t xml:space="preserve">Episiotomy Rate </t>
  </si>
  <si>
    <t xml:space="preserve">Primary C-Section (IQI #33) </t>
  </si>
  <si>
    <t>Avoidable ED Use</t>
  </si>
  <si>
    <t xml:space="preserve">Avoidable Admissions </t>
  </si>
  <si>
    <t xml:space="preserve">Pressure Ulcer Rate, Stage III or IV </t>
  </si>
  <si>
    <t xml:space="preserve">Fibrinolytic Therapy Received with 30 minutes of ED Arrival (OP-2) </t>
  </si>
  <si>
    <t xml:space="preserve">Median Time to Transfer to Another Facility for Acute Coronary Intervention (OP-3) </t>
  </si>
  <si>
    <t>Median Time to ECG (OP-5)</t>
  </si>
  <si>
    <t>EDTC Emergency Department Transfer Communication (All or None)</t>
  </si>
  <si>
    <t>Rural Measures</t>
  </si>
  <si>
    <t>Primary C-Section (IQI #33)</t>
  </si>
  <si>
    <t>Avoidable Admissions</t>
  </si>
  <si>
    <t>Other nationally recognized measure</t>
  </si>
  <si>
    <t>Non-Rural Measures</t>
  </si>
  <si>
    <t>Rural</t>
  </si>
  <si>
    <t>Non_Rural</t>
  </si>
  <si>
    <t>Measure</t>
  </si>
  <si>
    <t>Q2</t>
  </si>
  <si>
    <t>Q3</t>
  </si>
  <si>
    <t>Excellus</t>
  </si>
  <si>
    <t>Wellcare</t>
  </si>
  <si>
    <t>St. Joseph's Hospital</t>
  </si>
  <si>
    <t>Lewis County General Hospital</t>
  </si>
  <si>
    <t>Orleans Community Hospital</t>
  </si>
  <si>
    <t>St. James Mercy Hospital</t>
  </si>
  <si>
    <t>Wyoming County Community Health</t>
  </si>
  <si>
    <t>A.O. Fox Memorial Hospital</t>
  </si>
  <si>
    <t>Interfaith Medical Center</t>
  </si>
  <si>
    <t>Montefiore - Mount Vernon</t>
  </si>
  <si>
    <t>St. John's Episcopal</t>
  </si>
  <si>
    <t>Bon Secours Charity Health</t>
  </si>
  <si>
    <t>Montefiore - New Rochelle</t>
  </si>
  <si>
    <t>Rome Memorial Hospital</t>
  </si>
  <si>
    <t>St. Luke's Cornwall</t>
  </si>
  <si>
    <t>Select the Facility filling out the report:</t>
  </si>
  <si>
    <t>Select facility type:</t>
  </si>
  <si>
    <t>Select performance year and rolling quarter:</t>
  </si>
  <si>
    <t>Affinity</t>
  </si>
  <si>
    <t>Brookdale Hospital - HealthFirst</t>
  </si>
  <si>
    <t>Brookdale Hospital - Affinity</t>
  </si>
  <si>
    <t>Expected Revenue Received from the DOH</t>
  </si>
  <si>
    <t xml:space="preserve">The purpose of this table is to document the results for the basline rolling quater and performance quarter for each of a facilities VBP-QIP measures.  
This document should be filled out by the facility and provided to their paired MCO quarterly.  
1) Select the Facility filling out the report in cell F11.
2) Select the MCO that the report is being provided to in cell F13.
3) Select the facility type (Rural or non-Rural)
3) Select the basline year and rolling quarter in cells E14 and E15.
4) Select the performance year and rolling quarter in cells E14 and E15.
5) Input the four measure in column D rows 18 - 21.
6) Input the result for the baseline rolling quarter for each measure in column E rows 18 - 21.
7) Input the result for the performance quarter for each measure in column F row 18 - 21.
</t>
  </si>
  <si>
    <t>Select who the report is submitted to:</t>
  </si>
  <si>
    <t>Select baseline year and rolling quarter:</t>
  </si>
  <si>
    <t>BASELINE ROLLING QUARTER RESULT</t>
  </si>
  <si>
    <t>PERFORMANCE QUARTER RESULT</t>
  </si>
  <si>
    <t>MAINTAINED/IMPROVED SCORE</t>
  </si>
  <si>
    <t>EXPLANATION OF VARIANCE</t>
  </si>
  <si>
    <t>Total Number of Measures Maintained of Improved</t>
  </si>
  <si>
    <t>Measure Credits Available</t>
  </si>
  <si>
    <t>Total Credits Earned</t>
  </si>
  <si>
    <t>Total Dollars Available in Quarter</t>
  </si>
  <si>
    <t>Percentage of Dollars Earned</t>
  </si>
  <si>
    <t>Total Dollar Earned in Quarter</t>
  </si>
  <si>
    <t>Select Measure From List</t>
  </si>
  <si>
    <t>Select the MCO filling out the report:</t>
  </si>
  <si>
    <t>Greather Than 100</t>
  </si>
  <si>
    <t>Less Than 100</t>
  </si>
  <si>
    <t xml:space="preserve">Rural </t>
  </si>
  <si>
    <t>Amerigroup</t>
  </si>
  <si>
    <t>Emblem Health (HIP)</t>
  </si>
  <si>
    <t>Brookdale Hospital</t>
  </si>
  <si>
    <t>Nassau University Medical Center</t>
  </si>
  <si>
    <t>Health and Hospitals Corp.</t>
  </si>
  <si>
    <t>United</t>
  </si>
  <si>
    <t>Explanation of Funds Withheld</t>
  </si>
  <si>
    <t>Facility Names</t>
  </si>
  <si>
    <t>MCO - DOH VBP QIP Quarterly Payment Report</t>
  </si>
  <si>
    <t>Select performance quarter</t>
  </si>
  <si>
    <t>Select performance year:</t>
  </si>
  <si>
    <t>Revenue Received from DOH for the Quarter</t>
  </si>
  <si>
    <t>Payments Made to Facility</t>
  </si>
  <si>
    <t xml:space="preserve"> Quarterly Award Earned by Facility</t>
  </si>
  <si>
    <t>Footnotes:</t>
  </si>
  <si>
    <t>Q1 (Apr - Jun)</t>
  </si>
  <si>
    <t>Q2 (Jul - Sep)</t>
  </si>
  <si>
    <t>Q3 (Oct - Dec)</t>
  </si>
  <si>
    <t>Q4 (Jan - Mar)</t>
  </si>
  <si>
    <t>Measures Maintained or Improved</t>
  </si>
  <si>
    <r>
      <t>MCO-Facility Over/Under Payment (Column I - Column H)</t>
    </r>
    <r>
      <rPr>
        <b/>
        <vertAlign val="superscript"/>
        <sz val="9"/>
        <color theme="1"/>
        <rFont val="Arial"/>
        <family val="2"/>
      </rPr>
      <t>1</t>
    </r>
  </si>
  <si>
    <r>
      <rPr>
        <vertAlign val="superscript"/>
        <sz val="9"/>
        <color theme="1"/>
        <rFont val="Arial"/>
        <family val="2"/>
      </rPr>
      <t xml:space="preserve">1 </t>
    </r>
    <r>
      <rPr>
        <sz val="9"/>
        <color theme="1"/>
        <rFont val="Arial"/>
        <family val="2"/>
      </rPr>
      <t xml:space="preserve">Over/under payment of VBP QIP award to the facility by the MCO.  Negative values indicate monies owed to the Facility by the MCO.  Positive values indicate payments beyond what was earned by the facility. </t>
    </r>
  </si>
  <si>
    <r>
      <rPr>
        <vertAlign val="superscript"/>
        <sz val="9"/>
        <color theme="1"/>
        <rFont val="Arial"/>
        <family val="2"/>
      </rPr>
      <t>2</t>
    </r>
    <r>
      <rPr>
        <sz val="9"/>
        <color theme="1"/>
        <rFont val="Arial"/>
        <family val="2"/>
      </rPr>
      <t xml:space="preserve"> Over/under payment of VBP QIP award to the MCO by the DOH.  Negative values indicate monies not yet paid to MCO by the DOH.  Positive values indicate payments made in excess of the maximum possible VBP QIP quarterly award.   </t>
    </r>
  </si>
  <si>
    <r>
      <rPr>
        <vertAlign val="superscript"/>
        <sz val="9"/>
        <color theme="1"/>
        <rFont val="Arial"/>
        <family val="2"/>
      </rPr>
      <t xml:space="preserve">3 </t>
    </r>
    <r>
      <rPr>
        <sz val="9"/>
        <color theme="1"/>
        <rFont val="Arial"/>
        <family val="2"/>
      </rPr>
      <t xml:space="preserve">Over/under payment of VBP QIP award, earned by the facility, to the MCO by the DOH.  Negative values indicate monies not yet paid to the MCO by the DOH.  Positive values indicate payments beyond what was earned by the facility.   </t>
    </r>
  </si>
  <si>
    <t>DOH to MCO</t>
  </si>
  <si>
    <t>MCO to Facility</t>
  </si>
  <si>
    <r>
      <t xml:space="preserve">The purpose of the following report is to document the total number of quality improvement measures maintained or improved for each of your paired facilities and to track VBP QIP payments.  If there is a difference between VBP QIP payments recieved by the MCO from the DOH and payments made to the facility by the MCO, this report should be used to explain the difference. 
The MCO should perform the following steps to complete this form:
Cells highlighted in grey do not require any input.    
1)  Select the MCO filling out the report in cell I11.
2)  Select the performance year in cell I12 
3)  Select the performance quarter in cell I13.
4)  Input the number of Quality Improvement Measures maintained or improved for each facility in column G of the MCO to Facility table.
5)  Input the VBP QIP payments made for successful performance for each facility in column I of the MCO to Facility table. 
6)  Input the total VBP QIP revenue received by the MCO from the DOH for the Quarter under the 'Revenue Received from the DOH for the Quarter' for each facility in column I of the DOH to MCO table.  
When this document is completed, attach the required supporting documents and send to DOH via the email address: vbp_qip@health.ny.gov using the subject line 'VBP QIP Payment Reports'.  Required supporting documents include an Quarterly Rolling Average Performance Report for each of the MCOs paired facilities.
</t>
    </r>
    <r>
      <rPr>
        <i/>
        <vertAlign val="superscript"/>
        <sz val="9"/>
        <rFont val="Arial"/>
        <family val="2"/>
      </rPr>
      <t>1</t>
    </r>
    <r>
      <rPr>
        <i/>
        <sz val="9"/>
        <rFont val="Arial"/>
        <family val="2"/>
      </rPr>
      <t xml:space="preserve"> Facility names have been provided on the "Facility Names" sheet.  In the event worksheet functionality does not work porperly please copy and paste the names of the MCO's paired facilities from the "Facility Names" worksheet.  </t>
    </r>
  </si>
  <si>
    <r>
      <t xml:space="preserve"> Over/Under Payment of MCO by DOH Relative to Total Potential Award   (column H - column G)</t>
    </r>
    <r>
      <rPr>
        <b/>
        <vertAlign val="superscript"/>
        <sz val="9"/>
        <color theme="1"/>
        <rFont val="Arial"/>
        <family val="2"/>
      </rPr>
      <t>2</t>
    </r>
  </si>
  <si>
    <r>
      <t>Over/Under Payment of MCO by DOH Relative to Award Earned  (column G - column L)</t>
    </r>
    <r>
      <rPr>
        <b/>
        <vertAlign val="superscript"/>
        <sz val="9"/>
        <color theme="1"/>
        <rFont val="Arial"/>
        <family val="2"/>
      </rPr>
      <t>3</t>
    </r>
  </si>
  <si>
    <t xml:space="preserve">Reporting on performance of P4P quality measures is a critical part of VBP QIP starting in DY3. Quarterly award dollars based on performance of quality measures will start in DY3 Q3.  The DY3 Q3 payment is tied to performance in DY2 Q4 (April 2016 – March 2017); however, this performance period is currently underway.  Facilities will earn the DY3 Q3 payment by reporting baselines for all of its selected VBP QIP P4P measures to their paired MCO on time.  In the next quarter, DY3 Q4, to receive P4P payments, facilities must demonstrate they have maintained or improved their P4P quality measures’ rolling annual results for DY3 Q1 compared to the rolling annual results for these same measures in DY2 Q4 (baseline).  VBP QIP partners should keep in mind that although performance is measured on a quarterly basis, VBP QIP payments are still expected to be paid out on a monthly basis.  
The figure below outlines P4P activities that should take place during DY3 related to QIT. Participants should note that there are P4P activities, such as data collection, data review, etc., that are tied to payments in future years that should take place in DY3. Additionally, some payments in DY4 are tied to measurement periods in DY3. </t>
  </si>
  <si>
    <t xml:space="preserve">United </t>
  </si>
  <si>
    <t>Jamaica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</si>
</sst>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17" x14ac:knownFonts="1">
    <font>
      <sz val="11"/>
      <color theme="1"/>
      <name val="Calibri"/>
      <family val="2"/>
      <scheme val="minor"/>
    </font>
    <font>
      <b/>
      <sz val="8"/>
      <color rgb="FFFFFFFF"/>
      <name val="Arial"/>
      <family val="2"/>
    </font>
    <font>
      <sz val="8"/>
      <color theme="1"/>
      <name val="Arial"/>
      <family val="2"/>
    </font>
    <font>
      <sz val="7"/>
      <color theme="1"/>
      <name val="Arial"/>
      <family val="2"/>
    </font>
    <font>
      <b/>
      <sz val="14"/>
      <color theme="1"/>
      <name val="Arial"/>
      <family val="2"/>
    </font>
    <font>
      <sz val="11"/>
      <color theme="1"/>
      <name val="Arial"/>
      <family val="2"/>
    </font>
    <font>
      <sz val="6"/>
      <color theme="1"/>
      <name val="Arial"/>
      <family val="2"/>
    </font>
    <font>
      <sz val="11"/>
      <name val="Arial"/>
      <family val="2"/>
    </font>
    <font>
      <sz val="11"/>
      <color theme="1"/>
      <name val="Calibri"/>
      <family val="2"/>
      <scheme val="minor"/>
    </font>
    <font>
      <sz val="9"/>
      <name val="Arial"/>
      <family val="2"/>
    </font>
    <font>
      <sz val="9"/>
      <color theme="1"/>
      <name val="Arial"/>
      <family val="2"/>
    </font>
    <font>
      <b/>
      <sz val="9"/>
      <color theme="1"/>
      <name val="Arial"/>
      <family val="2"/>
    </font>
    <font>
      <i/>
      <vertAlign val="superscript"/>
      <sz val="9"/>
      <name val="Arial"/>
      <family val="2"/>
    </font>
    <font>
      <i/>
      <sz val="9"/>
      <name val="Arial"/>
      <family val="2"/>
    </font>
    <font>
      <b/>
      <vertAlign val="superscript"/>
      <sz val="9"/>
      <color theme="1"/>
      <name val="Arial"/>
      <family val="2"/>
    </font>
    <font>
      <vertAlign val="superscript"/>
      <sz val="9"/>
      <color theme="1"/>
      <name val="Arial"/>
      <family val="2"/>
    </font>
    <font>
      <b/>
      <sz val="11"/>
      <color theme="0"/>
      <name val="Arial"/>
      <family val="2"/>
    </font>
  </fonts>
  <fills count="10">
    <fill>
      <patternFill patternType="none"/>
    </fill>
    <fill>
      <patternFill patternType="gray125"/>
    </fill>
    <fill>
      <patternFill patternType="solid">
        <fgColor rgb="FF503278"/>
        <bgColor indexed="64"/>
      </patternFill>
    </fill>
    <fill>
      <patternFill patternType="solid">
        <fgColor rgb="FFE5DFEC"/>
        <bgColor indexed="64"/>
      </patternFill>
    </fill>
    <fill>
      <patternFill patternType="solid">
        <fgColor theme="7" tint="0.79998168889431442"/>
        <bgColor indexed="64"/>
      </patternFill>
    </fill>
    <fill>
      <patternFill patternType="solid">
        <fgColor rgb="FFFFCD9B"/>
        <bgColor indexed="64"/>
      </patternFill>
    </fill>
    <fill>
      <patternFill patternType="solid">
        <fgColor theme="0"/>
        <bgColor indexed="64"/>
      </patternFill>
    </fill>
    <fill>
      <patternFill patternType="solid">
        <fgColor theme="3" tint="0.79998168889431442"/>
        <bgColor indexed="64"/>
      </patternFill>
    </fill>
    <fill>
      <patternFill patternType="solid">
        <fgColor rgb="FF0070C0"/>
        <bgColor indexed="64"/>
      </patternFill>
    </fill>
    <fill>
      <patternFill patternType="solid">
        <fgColor theme="9" tint="-0.4999847407452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9" fontId="8" fillId="0" borderId="0" applyFont="0" applyFill="0" applyBorder="0" applyAlignment="0" applyProtection="0"/>
  </cellStyleXfs>
  <cellXfs count="159">
    <xf numFmtId="0" fontId="0" fillId="0" borderId="0" xfId="0"/>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6" xfId="0" applyFont="1" applyFill="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2" fillId="3" borderId="7" xfId="0" applyFont="1" applyFill="1" applyBorder="1" applyAlignment="1">
      <alignment vertical="center" wrapText="1"/>
    </xf>
    <xf numFmtId="0" fontId="2" fillId="3" borderId="5" xfId="0" applyFont="1" applyFill="1" applyBorder="1" applyAlignment="1">
      <alignment vertical="center" wrapText="1"/>
    </xf>
    <xf numFmtId="0" fontId="2" fillId="0" borderId="5" xfId="0" applyFont="1" applyBorder="1" applyAlignment="1">
      <alignment vertical="center" wrapText="1"/>
    </xf>
    <xf numFmtId="0" fontId="1" fillId="2" borderId="0"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0" xfId="0" applyFont="1"/>
    <xf numFmtId="0" fontId="3" fillId="0" borderId="2" xfId="0" applyFont="1" applyBorder="1" applyAlignment="1" applyProtection="1">
      <alignment vertical="center" wrapText="1"/>
    </xf>
    <xf numFmtId="0" fontId="5" fillId="0" borderId="0" xfId="0" applyFont="1" applyProtection="1"/>
    <xf numFmtId="0" fontId="5" fillId="0" borderId="0" xfId="0" applyFont="1" applyAlignment="1" applyProtection="1">
      <alignment horizontal="left"/>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xf numFmtId="0" fontId="3"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protection locked="0"/>
    </xf>
    <xf numFmtId="164" fontId="0" fillId="0" borderId="0" xfId="0" applyNumberFormat="1"/>
    <xf numFmtId="0" fontId="7" fillId="0" borderId="0" xfId="0" applyFont="1" applyBorder="1" applyAlignment="1" applyProtection="1">
      <alignment vertical="center" wrapText="1"/>
    </xf>
    <xf numFmtId="0" fontId="2" fillId="0" borderId="0" xfId="0" applyFont="1" applyProtection="1"/>
    <xf numFmtId="0" fontId="6" fillId="0" borderId="0" xfId="0" applyFont="1" applyProtection="1"/>
    <xf numFmtId="0" fontId="6" fillId="0" borderId="0" xfId="0" applyFont="1" applyBorder="1" applyAlignment="1" applyProtection="1">
      <alignment horizontal="left" vertical="center" wrapText="1"/>
    </xf>
    <xf numFmtId="0" fontId="3" fillId="0" borderId="0" xfId="0" applyFont="1" applyProtection="1"/>
    <xf numFmtId="0" fontId="5" fillId="5" borderId="1"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5" fillId="4" borderId="1"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4" borderId="20" xfId="0" applyFont="1" applyFill="1" applyBorder="1" applyProtection="1"/>
    <xf numFmtId="0" fontId="6" fillId="4" borderId="19" xfId="0" applyFont="1" applyFill="1" applyBorder="1" applyProtection="1"/>
    <xf numFmtId="0" fontId="5" fillId="4" borderId="21" xfId="0" applyFont="1" applyFill="1" applyBorder="1" applyProtection="1"/>
    <xf numFmtId="0" fontId="6" fillId="0" borderId="0" xfId="0" applyFont="1" applyAlignment="1" applyProtection="1">
      <alignment vertical="center"/>
    </xf>
    <xf numFmtId="6" fontId="5" fillId="4" borderId="23" xfId="0" applyNumberFormat="1" applyFont="1" applyFill="1" applyBorder="1" applyAlignment="1" applyProtection="1">
      <alignment vertical="center"/>
      <protection hidden="1"/>
    </xf>
    <xf numFmtId="0" fontId="5" fillId="4" borderId="1" xfId="0" applyFont="1" applyFill="1" applyBorder="1" applyAlignment="1" applyProtection="1">
      <alignment wrapText="1"/>
      <protection locked="0"/>
    </xf>
    <xf numFmtId="0" fontId="5" fillId="5" borderId="22" xfId="0" applyFont="1" applyFill="1" applyBorder="1" applyAlignment="1" applyProtection="1">
      <alignment horizontal="right" vertical="center"/>
      <protection hidden="1"/>
    </xf>
    <xf numFmtId="0" fontId="5" fillId="5" borderId="24" xfId="0" applyFont="1" applyFill="1" applyBorder="1" applyAlignment="1" applyProtection="1">
      <alignment horizontal="right" vertical="center"/>
      <protection hidden="1"/>
    </xf>
    <xf numFmtId="9" fontId="5" fillId="4" borderId="25" xfId="1" applyFont="1" applyFill="1" applyBorder="1" applyAlignment="1" applyProtection="1">
      <alignment vertical="center"/>
      <protection hidden="1"/>
    </xf>
    <xf numFmtId="0" fontId="5" fillId="5" borderId="26" xfId="0" applyFont="1" applyFill="1" applyBorder="1" applyAlignment="1" applyProtection="1">
      <alignment horizontal="right" vertical="center"/>
      <protection hidden="1"/>
    </xf>
    <xf numFmtId="6" fontId="5" fillId="4" borderId="27" xfId="0" applyNumberFormat="1" applyFont="1" applyFill="1" applyBorder="1" applyAlignment="1" applyProtection="1">
      <alignment vertical="center"/>
      <protection hidden="1"/>
    </xf>
    <xf numFmtId="0" fontId="2" fillId="0" borderId="0" xfId="0" applyFont="1" applyFill="1" applyBorder="1"/>
    <xf numFmtId="0" fontId="9" fillId="6" borderId="0" xfId="0" applyFont="1" applyFill="1" applyBorder="1" applyAlignment="1" applyProtection="1">
      <alignment vertical="center" wrapText="1"/>
    </xf>
    <xf numFmtId="0" fontId="10" fillId="6" borderId="0" xfId="0" applyFont="1" applyFill="1" applyAlignment="1" applyProtection="1">
      <alignment horizontal="right"/>
    </xf>
    <xf numFmtId="0" fontId="10" fillId="4" borderId="1" xfId="0" applyFont="1" applyFill="1" applyBorder="1" applyAlignment="1" applyProtection="1">
      <alignment horizontal="center"/>
    </xf>
    <xf numFmtId="0" fontId="10" fillId="6" borderId="0" xfId="0" applyFont="1" applyFill="1" applyProtection="1"/>
    <xf numFmtId="4" fontId="10" fillId="6" borderId="0" xfId="0" applyNumberFormat="1" applyFont="1" applyFill="1" applyProtection="1"/>
    <xf numFmtId="0" fontId="11" fillId="6" borderId="0" xfId="0" applyFont="1" applyFill="1" applyProtection="1"/>
    <xf numFmtId="0" fontId="10" fillId="6" borderId="0" xfId="0" applyFont="1" applyFill="1" applyAlignment="1" applyProtection="1">
      <alignment horizontal="left"/>
    </xf>
    <xf numFmtId="0" fontId="10" fillId="0" borderId="0" xfId="0" applyFont="1" applyProtection="1"/>
    <xf numFmtId="4" fontId="10" fillId="0" borderId="0" xfId="0" applyNumberFormat="1" applyFont="1" applyProtection="1"/>
    <xf numFmtId="0" fontId="10" fillId="6" borderId="0" xfId="0" applyFont="1" applyFill="1" applyAlignment="1" applyProtection="1">
      <alignment horizontal="center"/>
    </xf>
    <xf numFmtId="4" fontId="10" fillId="6" borderId="0" xfId="0" applyNumberFormat="1" applyFont="1" applyFill="1" applyAlignment="1" applyProtection="1">
      <alignment horizontal="center"/>
    </xf>
    <xf numFmtId="4" fontId="10" fillId="6" borderId="0" xfId="0" applyNumberFormat="1" applyFont="1" applyFill="1" applyBorder="1" applyAlignment="1" applyProtection="1">
      <alignment horizontal="center"/>
      <protection locked="0"/>
    </xf>
    <xf numFmtId="0" fontId="10" fillId="6" borderId="0" xfId="0" applyFont="1" applyFill="1" applyBorder="1" applyAlignment="1" applyProtection="1">
      <alignment horizontal="center"/>
    </xf>
    <xf numFmtId="164" fontId="10" fillId="7" borderId="1" xfId="0" applyNumberFormat="1" applyFont="1" applyFill="1" applyBorder="1" applyAlignment="1" applyProtection="1">
      <alignment horizontal="center" vertical="center"/>
      <protection locked="0"/>
    </xf>
    <xf numFmtId="0" fontId="11" fillId="0" borderId="0" xfId="0" applyFont="1" applyAlignment="1">
      <alignment horizontal="center"/>
    </xf>
    <xf numFmtId="0" fontId="10" fillId="0" borderId="0" xfId="0" applyFont="1"/>
    <xf numFmtId="4" fontId="10" fillId="4" borderId="1" xfId="0" applyNumberFormat="1" applyFont="1" applyFill="1" applyBorder="1" applyAlignment="1" applyProtection="1">
      <alignment horizontal="center"/>
      <protection locked="0"/>
    </xf>
    <xf numFmtId="0" fontId="10" fillId="6" borderId="10" xfId="0" applyFont="1" applyFill="1" applyBorder="1" applyProtection="1"/>
    <xf numFmtId="4" fontId="10" fillId="6" borderId="10" xfId="0" applyNumberFormat="1" applyFont="1" applyFill="1" applyBorder="1" applyAlignment="1" applyProtection="1">
      <protection locked="0"/>
    </xf>
    <xf numFmtId="0" fontId="10" fillId="6" borderId="10" xfId="0" applyFont="1" applyFill="1" applyBorder="1" applyAlignment="1" applyProtection="1">
      <alignment horizontal="center"/>
    </xf>
    <xf numFmtId="4" fontId="10" fillId="6" borderId="0" xfId="0" applyNumberFormat="1" applyFont="1" applyFill="1" applyBorder="1" applyProtection="1"/>
    <xf numFmtId="4" fontId="11" fillId="6" borderId="0" xfId="0" applyNumberFormat="1" applyFont="1" applyFill="1" applyAlignment="1" applyProtection="1">
      <alignment horizontal="center"/>
    </xf>
    <xf numFmtId="0" fontId="11" fillId="6" borderId="0" xfId="0" applyFont="1" applyFill="1" applyAlignment="1" applyProtection="1">
      <alignment horizontal="center"/>
    </xf>
    <xf numFmtId="0" fontId="0" fillId="6" borderId="0" xfId="0" applyFill="1"/>
    <xf numFmtId="164" fontId="10" fillId="4" borderId="18" xfId="0" applyNumberFormat="1" applyFont="1" applyFill="1" applyBorder="1" applyAlignment="1" applyProtection="1">
      <alignment horizontal="center" vertical="center"/>
      <protection locked="0"/>
    </xf>
    <xf numFmtId="4" fontId="11" fillId="7" borderId="36" xfId="0" applyNumberFormat="1" applyFont="1" applyFill="1" applyBorder="1" applyAlignment="1" applyProtection="1">
      <alignment horizontal="center" vertical="center" wrapText="1"/>
      <protection locked="0"/>
    </xf>
    <xf numFmtId="164" fontId="10" fillId="7" borderId="37" xfId="0" applyNumberFormat="1" applyFont="1" applyFill="1" applyBorder="1" applyAlignment="1" applyProtection="1">
      <alignment horizontal="center" vertical="center"/>
      <protection locked="0"/>
    </xf>
    <xf numFmtId="4" fontId="11" fillId="7" borderId="22" xfId="0" applyNumberFormat="1" applyFont="1" applyFill="1" applyBorder="1" applyAlignment="1" applyProtection="1">
      <alignment horizontal="center" vertical="center" wrapText="1"/>
    </xf>
    <xf numFmtId="4" fontId="11" fillId="4" borderId="38" xfId="0" applyNumberFormat="1"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xf>
    <xf numFmtId="164" fontId="10" fillId="7" borderId="24" xfId="0" applyNumberFormat="1" applyFont="1" applyFill="1" applyBorder="1" applyAlignment="1" applyProtection="1">
      <alignment horizontal="center" vertical="center" wrapText="1"/>
    </xf>
    <xf numFmtId="164" fontId="9" fillId="7" borderId="25" xfId="0" applyNumberFormat="1" applyFont="1" applyFill="1" applyBorder="1" applyAlignment="1" applyProtection="1">
      <alignment horizontal="center" vertical="center" wrapText="1"/>
    </xf>
    <xf numFmtId="164" fontId="10" fillId="4" borderId="39" xfId="0" applyNumberFormat="1" applyFont="1" applyFill="1" applyBorder="1" applyAlignment="1" applyProtection="1">
      <alignment horizontal="center" vertical="center"/>
      <protection locked="0"/>
    </xf>
    <xf numFmtId="164" fontId="9" fillId="7" borderId="27" xfId="0" applyNumberFormat="1" applyFont="1" applyFill="1" applyBorder="1" applyAlignment="1" applyProtection="1">
      <alignment horizontal="center" vertical="center" wrapText="1"/>
    </xf>
    <xf numFmtId="0" fontId="11" fillId="0" borderId="0" xfId="0" applyFont="1" applyFill="1" applyProtection="1"/>
    <xf numFmtId="0" fontId="11" fillId="6" borderId="0" xfId="0" applyFont="1" applyFill="1" applyBorder="1" applyAlignment="1" applyProtection="1">
      <alignment horizontal="center" vertical="center" wrapText="1"/>
      <protection locked="0"/>
    </xf>
    <xf numFmtId="0" fontId="10" fillId="6" borderId="0" xfId="0" applyFont="1" applyFill="1" applyBorder="1" applyProtection="1"/>
    <xf numFmtId="0" fontId="10" fillId="6" borderId="0" xfId="0" applyFont="1" applyFill="1" applyBorder="1" applyAlignment="1" applyProtection="1">
      <alignment horizontal="center" wrapText="1"/>
      <protection locked="0"/>
    </xf>
    <xf numFmtId="0" fontId="10" fillId="6" borderId="0" xfId="0" applyFont="1" applyFill="1" applyBorder="1" applyAlignment="1" applyProtection="1">
      <alignment horizontal="left" vertical="center"/>
    </xf>
    <xf numFmtId="164" fontId="10" fillId="6" borderId="0" xfId="0" applyNumberFormat="1" applyFont="1" applyFill="1" applyBorder="1" applyAlignment="1" applyProtection="1">
      <alignment horizontal="center" vertical="center" wrapText="1"/>
    </xf>
    <xf numFmtId="164" fontId="10" fillId="6" borderId="0" xfId="0" applyNumberFormat="1" applyFont="1" applyFill="1" applyBorder="1" applyAlignment="1" applyProtection="1">
      <alignment horizontal="center" vertical="center"/>
      <protection locked="0"/>
    </xf>
    <xf numFmtId="164" fontId="9" fillId="6" borderId="0" xfId="0" applyNumberFormat="1" applyFont="1" applyFill="1" applyBorder="1" applyAlignment="1" applyProtection="1">
      <alignment horizontal="center" vertical="center" wrapText="1"/>
    </xf>
    <xf numFmtId="0" fontId="11" fillId="7" borderId="42" xfId="0" applyFont="1" applyFill="1" applyBorder="1" applyAlignment="1" applyProtection="1">
      <alignment horizontal="center" vertical="center" wrapText="1"/>
    </xf>
    <xf numFmtId="0" fontId="10" fillId="7" borderId="43" xfId="0" applyFont="1" applyFill="1" applyBorder="1" applyAlignment="1" applyProtection="1">
      <alignment vertical="center" wrapText="1"/>
    </xf>
    <xf numFmtId="49" fontId="10" fillId="7" borderId="43" xfId="0" applyNumberFormat="1" applyFont="1" applyFill="1" applyBorder="1" applyAlignment="1" applyProtection="1">
      <alignment vertical="center" wrapText="1"/>
    </xf>
    <xf numFmtId="49" fontId="10" fillId="7" borderId="44" xfId="0" applyNumberFormat="1" applyFont="1" applyFill="1" applyBorder="1" applyAlignment="1" applyProtection="1">
      <alignment vertical="center" wrapText="1"/>
    </xf>
    <xf numFmtId="49" fontId="10" fillId="6" borderId="0" xfId="0" applyNumberFormat="1" applyFont="1" applyFill="1" applyBorder="1" applyAlignment="1" applyProtection="1">
      <alignment vertical="center" wrapText="1"/>
    </xf>
    <xf numFmtId="3" fontId="10" fillId="6" borderId="0" xfId="0" applyNumberFormat="1" applyFont="1" applyFill="1" applyBorder="1" applyAlignment="1" applyProtection="1">
      <alignment horizontal="center" vertical="center"/>
      <protection locked="0"/>
    </xf>
    <xf numFmtId="164" fontId="10" fillId="6" borderId="0" xfId="0" applyNumberFormat="1" applyFont="1" applyFill="1" applyBorder="1" applyAlignment="1" applyProtection="1">
      <alignment horizontal="center" vertical="center" wrapText="1"/>
      <protection locked="0"/>
    </xf>
    <xf numFmtId="0" fontId="10" fillId="6" borderId="2" xfId="0" applyFont="1" applyFill="1" applyBorder="1" applyAlignment="1" applyProtection="1">
      <alignment vertical="center" wrapText="1"/>
    </xf>
    <xf numFmtId="0" fontId="10" fillId="6" borderId="0" xfId="0" applyFont="1" applyFill="1" applyBorder="1" applyAlignment="1" applyProtection="1">
      <alignment vertical="center" wrapText="1"/>
    </xf>
    <xf numFmtId="4" fontId="11" fillId="7" borderId="42" xfId="0" applyNumberFormat="1" applyFont="1" applyFill="1" applyBorder="1" applyAlignment="1" applyProtection="1">
      <alignment horizontal="center" vertical="center" wrapText="1"/>
      <protection locked="0"/>
    </xf>
    <xf numFmtId="164" fontId="10" fillId="7" borderId="43" xfId="0" applyNumberFormat="1" applyFont="1" applyFill="1" applyBorder="1" applyAlignment="1" applyProtection="1">
      <alignment horizontal="center" vertical="center"/>
      <protection locked="0"/>
    </xf>
    <xf numFmtId="164" fontId="10" fillId="7" borderId="44" xfId="0" applyNumberFormat="1" applyFont="1" applyFill="1" applyBorder="1" applyAlignment="1" applyProtection="1">
      <alignment horizontal="center" vertical="center"/>
      <protection locked="0"/>
    </xf>
    <xf numFmtId="0" fontId="10" fillId="7" borderId="44" xfId="0" applyFont="1" applyFill="1" applyBorder="1" applyAlignment="1" applyProtection="1">
      <alignment vertical="center" wrapText="1"/>
    </xf>
    <xf numFmtId="0" fontId="11" fillId="7" borderId="46" xfId="0" applyFont="1" applyFill="1" applyBorder="1" applyAlignment="1" applyProtection="1">
      <alignment horizontal="center" vertical="center" wrapText="1"/>
    </xf>
    <xf numFmtId="164" fontId="9" fillId="7" borderId="48" xfId="0" applyNumberFormat="1" applyFont="1" applyFill="1" applyBorder="1" applyAlignment="1" applyProtection="1">
      <alignment horizontal="center" vertical="center" wrapText="1"/>
    </xf>
    <xf numFmtId="164" fontId="9" fillId="7" borderId="50" xfId="0" applyNumberFormat="1" applyFont="1" applyFill="1" applyBorder="1" applyAlignment="1" applyProtection="1">
      <alignment horizontal="center" vertical="center" wrapText="1"/>
    </xf>
    <xf numFmtId="4" fontId="11" fillId="4" borderId="22" xfId="0" applyNumberFormat="1" applyFont="1" applyFill="1" applyBorder="1" applyAlignment="1" applyProtection="1">
      <alignment horizontal="center" vertical="center" wrapText="1"/>
      <protection locked="0"/>
    </xf>
    <xf numFmtId="3" fontId="10" fillId="4" borderId="24" xfId="0" applyNumberFormat="1" applyFont="1" applyFill="1" applyBorder="1" applyAlignment="1" applyProtection="1">
      <alignment horizontal="center" vertical="center"/>
      <protection locked="0"/>
    </xf>
    <xf numFmtId="3" fontId="10" fillId="4" borderId="26" xfId="0" applyNumberFormat="1" applyFont="1" applyFill="1" applyBorder="1" applyAlignment="1" applyProtection="1">
      <alignment horizontal="center" vertical="center"/>
      <protection locked="0"/>
    </xf>
    <xf numFmtId="4" fontId="11" fillId="4" borderId="36" xfId="0" applyNumberFormat="1" applyFont="1" applyFill="1" applyBorder="1" applyAlignment="1" applyProtection="1">
      <alignment horizontal="center" vertical="center" wrapText="1"/>
    </xf>
    <xf numFmtId="164" fontId="10" fillId="4" borderId="1" xfId="0" applyNumberFormat="1" applyFont="1" applyFill="1" applyBorder="1" applyAlignment="1" applyProtection="1">
      <alignment horizontal="center" vertical="center" wrapText="1"/>
      <protection locked="0"/>
    </xf>
    <xf numFmtId="164" fontId="10" fillId="4" borderId="37" xfId="0" applyNumberFormat="1" applyFont="1" applyFill="1" applyBorder="1" applyAlignment="1" applyProtection="1">
      <alignment horizontal="center" vertical="center" wrapText="1"/>
      <protection locked="0"/>
    </xf>
    <xf numFmtId="0" fontId="11" fillId="6" borderId="0" xfId="0" applyFont="1" applyFill="1" applyBorder="1" applyAlignment="1" applyProtection="1">
      <alignment vertical="center" wrapText="1"/>
      <protection locked="0"/>
    </xf>
    <xf numFmtId="0" fontId="10" fillId="6" borderId="0" xfId="0" applyFont="1" applyFill="1" applyBorder="1" applyAlignment="1" applyProtection="1">
      <alignment wrapText="1"/>
      <protection locked="0"/>
    </xf>
    <xf numFmtId="0" fontId="0" fillId="0" borderId="0" xfId="0" applyFont="1" applyFill="1" applyBorder="1" applyAlignment="1">
      <alignment vertical="center" wrapText="1"/>
    </xf>
    <xf numFmtId="0" fontId="0" fillId="0" borderId="0" xfId="0" applyFont="1"/>
    <xf numFmtId="0" fontId="10" fillId="4" borderId="55" xfId="0" applyFont="1" applyFill="1" applyBorder="1" applyAlignment="1" applyProtection="1">
      <alignment horizontal="center" wrapText="1"/>
      <protection locked="0"/>
    </xf>
    <xf numFmtId="0" fontId="10" fillId="4" borderId="11" xfId="0" applyFont="1" applyFill="1" applyBorder="1" applyAlignment="1" applyProtection="1">
      <alignment horizontal="center" wrapText="1"/>
      <protection locked="0"/>
    </xf>
    <xf numFmtId="0" fontId="10" fillId="4" borderId="54" xfId="0" applyFont="1" applyFill="1" applyBorder="1" applyAlignment="1" applyProtection="1">
      <alignment horizontal="center" wrapText="1"/>
      <protection locked="0"/>
    </xf>
    <xf numFmtId="164" fontId="10" fillId="4" borderId="9" xfId="0" applyNumberFormat="1" applyFont="1" applyFill="1" applyBorder="1" applyAlignment="1" applyProtection="1">
      <alignment horizontal="center" vertical="center"/>
      <protection locked="0"/>
    </xf>
    <xf numFmtId="0" fontId="5" fillId="5" borderId="1" xfId="0" applyFont="1" applyFill="1" applyBorder="1" applyAlignment="1" applyProtection="1">
      <alignment horizontal="right"/>
    </xf>
    <xf numFmtId="0" fontId="7" fillId="0" borderId="12"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5" fillId="4" borderId="1" xfId="0" applyFont="1" applyFill="1" applyBorder="1" applyAlignment="1" applyProtection="1">
      <alignment horizontal="center"/>
      <protection locked="0"/>
    </xf>
    <xf numFmtId="0" fontId="10" fillId="4" borderId="47" xfId="0" applyFont="1" applyFill="1" applyBorder="1" applyAlignment="1" applyProtection="1">
      <alignment horizontal="center" wrapText="1"/>
      <protection locked="0"/>
    </xf>
    <xf numFmtId="0" fontId="10" fillId="4" borderId="17" xfId="0" applyFont="1" applyFill="1" applyBorder="1" applyAlignment="1" applyProtection="1">
      <alignment horizontal="center" wrapText="1"/>
      <protection locked="0"/>
    </xf>
    <xf numFmtId="0" fontId="10" fillId="4" borderId="48" xfId="0" applyFont="1" applyFill="1" applyBorder="1" applyAlignment="1" applyProtection="1">
      <alignment horizontal="center" wrapText="1"/>
      <protection locked="0"/>
    </xf>
    <xf numFmtId="0" fontId="16" fillId="9" borderId="51" xfId="0" applyFont="1" applyFill="1" applyBorder="1" applyAlignment="1" applyProtection="1">
      <alignment horizontal="center" vertical="center"/>
    </xf>
    <xf numFmtId="0" fontId="16" fillId="9" borderId="52" xfId="0" applyFont="1" applyFill="1" applyBorder="1" applyAlignment="1" applyProtection="1">
      <alignment horizontal="center" vertical="center"/>
    </xf>
    <xf numFmtId="0" fontId="16" fillId="9" borderId="53" xfId="0" applyFont="1" applyFill="1" applyBorder="1" applyAlignment="1" applyProtection="1">
      <alignment horizontal="center" vertical="center"/>
    </xf>
    <xf numFmtId="0" fontId="16" fillId="8" borderId="51" xfId="0" applyFont="1" applyFill="1" applyBorder="1" applyAlignment="1" applyProtection="1">
      <alignment horizontal="center" vertical="center"/>
    </xf>
    <xf numFmtId="0" fontId="16" fillId="8" borderId="52" xfId="0" applyFont="1" applyFill="1" applyBorder="1" applyAlignment="1" applyProtection="1">
      <alignment horizontal="center" vertical="center"/>
    </xf>
    <xf numFmtId="0" fontId="16" fillId="8" borderId="53" xfId="0" applyFont="1" applyFill="1" applyBorder="1" applyAlignment="1" applyProtection="1">
      <alignment horizontal="center" vertical="center"/>
    </xf>
    <xf numFmtId="0" fontId="9" fillId="6" borderId="28" xfId="0" applyFont="1" applyFill="1" applyBorder="1" applyAlignment="1" applyProtection="1">
      <alignment horizontal="left" vertical="center" wrapText="1"/>
    </xf>
    <xf numFmtId="0" fontId="9" fillId="6" borderId="29" xfId="0" applyFont="1" applyFill="1" applyBorder="1" applyAlignment="1" applyProtection="1">
      <alignment horizontal="left" vertical="center" wrapText="1"/>
    </xf>
    <xf numFmtId="0" fontId="9" fillId="6" borderId="30" xfId="0" applyFont="1" applyFill="1" applyBorder="1" applyAlignment="1" applyProtection="1">
      <alignment horizontal="left" vertical="center" wrapText="1"/>
    </xf>
    <xf numFmtId="0" fontId="9" fillId="6" borderId="31" xfId="0" applyFont="1" applyFill="1" applyBorder="1" applyAlignment="1" applyProtection="1">
      <alignment horizontal="left" vertical="center" wrapText="1"/>
    </xf>
    <xf numFmtId="0" fontId="9" fillId="6" borderId="0" xfId="0" applyFont="1" applyFill="1" applyBorder="1" applyAlignment="1" applyProtection="1">
      <alignment horizontal="left" vertical="center" wrapText="1"/>
    </xf>
    <xf numFmtId="0" fontId="9" fillId="6" borderId="32" xfId="0" applyFont="1" applyFill="1" applyBorder="1" applyAlignment="1" applyProtection="1">
      <alignment horizontal="left" vertical="center" wrapText="1"/>
    </xf>
    <xf numFmtId="0" fontId="9" fillId="6" borderId="33" xfId="0" applyFont="1" applyFill="1" applyBorder="1" applyAlignment="1" applyProtection="1">
      <alignment horizontal="left" vertical="center" wrapText="1"/>
    </xf>
    <xf numFmtId="0" fontId="9" fillId="6" borderId="34" xfId="0" applyFont="1" applyFill="1" applyBorder="1" applyAlignment="1" applyProtection="1">
      <alignment horizontal="left" vertical="center" wrapText="1"/>
    </xf>
    <xf numFmtId="0" fontId="9" fillId="6" borderId="35" xfId="0" applyFont="1" applyFill="1" applyBorder="1" applyAlignment="1" applyProtection="1">
      <alignment horizontal="left" vertical="center" wrapText="1"/>
    </xf>
    <xf numFmtId="0" fontId="11" fillId="4" borderId="45" xfId="0" applyFont="1" applyFill="1" applyBorder="1" applyAlignment="1" applyProtection="1">
      <alignment horizontal="center" vertical="center" wrapText="1"/>
      <protection locked="0"/>
    </xf>
    <xf numFmtId="0" fontId="11" fillId="4" borderId="40" xfId="0" applyFont="1" applyFill="1" applyBorder="1" applyAlignment="1" applyProtection="1">
      <alignment horizontal="center" vertical="center" wrapText="1"/>
      <protection locked="0"/>
    </xf>
    <xf numFmtId="0" fontId="11" fillId="4" borderId="46" xfId="0" applyFont="1" applyFill="1" applyBorder="1" applyAlignment="1" applyProtection="1">
      <alignment horizontal="center" vertical="center" wrapText="1"/>
      <protection locked="0"/>
    </xf>
    <xf numFmtId="0" fontId="10" fillId="4" borderId="49" xfId="0" applyFont="1" applyFill="1" applyBorder="1" applyAlignment="1" applyProtection="1">
      <alignment horizontal="center" wrapText="1"/>
      <protection locked="0"/>
    </xf>
    <xf numFmtId="0" fontId="10" fillId="4" borderId="41" xfId="0" applyFont="1" applyFill="1" applyBorder="1" applyAlignment="1" applyProtection="1">
      <alignment horizontal="center" wrapText="1"/>
      <protection locked="0"/>
    </xf>
    <xf numFmtId="0" fontId="10" fillId="4" borderId="50" xfId="0" applyFont="1" applyFill="1" applyBorder="1" applyAlignment="1" applyProtection="1">
      <alignment horizontal="center" wrapText="1"/>
      <protection locked="0"/>
    </xf>
    <xf numFmtId="0" fontId="0" fillId="6" borderId="28" xfId="0" applyFill="1" applyBorder="1" applyAlignment="1">
      <alignment horizontal="left" vertical="top" wrapText="1"/>
    </xf>
    <xf numFmtId="0" fontId="0" fillId="6" borderId="29"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6" borderId="0" xfId="0" applyFill="1" applyBorder="1" applyAlignment="1">
      <alignment horizontal="left" vertical="top" wrapText="1"/>
    </xf>
    <xf numFmtId="0" fontId="0" fillId="6" borderId="32" xfId="0" applyFill="1" applyBorder="1" applyAlignment="1">
      <alignment horizontal="left" vertical="top" wrapText="1"/>
    </xf>
    <xf numFmtId="0" fontId="0" fillId="6" borderId="33" xfId="0" applyFill="1" applyBorder="1" applyAlignment="1">
      <alignment horizontal="left" vertical="top" wrapText="1"/>
    </xf>
    <xf numFmtId="0" fontId="0" fillId="6" borderId="34" xfId="0" applyFill="1" applyBorder="1" applyAlignment="1">
      <alignment horizontal="left" vertical="top" wrapText="1"/>
    </xf>
    <xf numFmtId="0" fontId="0" fillId="6" borderId="35" xfId="0" applyFill="1" applyBorder="1" applyAlignment="1">
      <alignment horizontal="left" vertical="top" wrapText="1"/>
    </xf>
    <xf numFmtId="0" fontId="4"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AD5B"/>
      <color rgb="FFFFCD9B"/>
      <color rgb="FFFFF2E5"/>
      <color rgb="FFEBEBFF"/>
      <color rgb="FFABABFF"/>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10</xdr:row>
      <xdr:rowOff>171450</xdr:rowOff>
    </xdr:from>
    <xdr:to>
      <xdr:col>18</xdr:col>
      <xdr:colOff>46333</xdr:colOff>
      <xdr:row>35</xdr:row>
      <xdr:rowOff>75617</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76200" y="1885950"/>
          <a:ext cx="10333333" cy="46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riso\AppData\Local\Microsoft\Windows\Temporary%20Internet%20Files\Content.Outlook\4D95EBI6\MCO%20VBP%20QIP%20Performance%20Report%205-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BP-QIP Performance Table"/>
      <sheetName val="Drop Down Menu"/>
      <sheetName val="EIP (Draft) Pairings"/>
      <sheetName val="Drop Downs (Hidden Tab)"/>
    </sheetNames>
    <sheetDataSet>
      <sheetData sheetId="0"/>
      <sheetData sheetId="1">
        <row r="38">
          <cell r="B38" t="str">
            <v>Rural</v>
          </cell>
          <cell r="C38" t="str">
            <v>Non_Rural</v>
          </cell>
        </row>
      </sheetData>
      <sheetData sheetId="2">
        <row r="21">
          <cell r="C21" t="str">
            <v>Affinity Health Plan</v>
          </cell>
          <cell r="D21" t="str">
            <v>HealthPlus</v>
          </cell>
          <cell r="E21" t="str">
            <v>Fidelis</v>
          </cell>
          <cell r="F21" t="str">
            <v>HealthFirst</v>
          </cell>
          <cell r="G21" t="str">
            <v>HealthNow</v>
          </cell>
          <cell r="H21" t="str">
            <v>Emblem Health</v>
          </cell>
          <cell r="I21" t="str">
            <v>MVP</v>
          </cell>
          <cell r="J21" t="str">
            <v>IHA</v>
          </cell>
          <cell r="K21" t="str">
            <v>MetroPlus</v>
          </cell>
          <cell r="L21" t="str">
            <v>Molina Healthcare of NY</v>
          </cell>
          <cell r="M21" t="str">
            <v>United Health Plan</v>
          </cell>
          <cell r="N21" t="str">
            <v>YourCare</v>
          </cell>
        </row>
        <row r="22">
          <cell r="C22" t="str">
            <v>Advocate Community Providers</v>
          </cell>
          <cell r="D22" t="str">
            <v>Advocate Community Providers</v>
          </cell>
          <cell r="E22" t="str">
            <v>Advocate Community Providers</v>
          </cell>
          <cell r="F22" t="str">
            <v>Advocate Community Providers</v>
          </cell>
          <cell r="G22" t="str">
            <v>Millennium Collaborative Care</v>
          </cell>
          <cell r="H22" t="str">
            <v>NYU Lutheran Medical Center</v>
          </cell>
          <cell r="I22" t="str">
            <v>Montefiore Hudson Valley Collaborative</v>
          </cell>
          <cell r="J22" t="str">
            <v>Millennium Collaborative Care</v>
          </cell>
          <cell r="K22" t="str">
            <v>Advocate Community Providers</v>
          </cell>
          <cell r="L22" t="str">
            <v>Central New York Care Collaborative</v>
          </cell>
          <cell r="M22" t="str">
            <v>Advocate Community Providers</v>
          </cell>
          <cell r="N22" t="str">
            <v>Millennium Collaborative Care</v>
          </cell>
        </row>
        <row r="23">
          <cell r="C23" t="str">
            <v>Bronx Health Access PPS</v>
          </cell>
          <cell r="D23" t="str">
            <v>Bronx Health Access PPS</v>
          </cell>
          <cell r="E23" t="str">
            <v>Bronx Health Access PPS</v>
          </cell>
          <cell r="F23" t="str">
            <v>Bronx Health Access PPS</v>
          </cell>
          <cell r="G23" t="str">
            <v>Community Partners of Western New York PPS</v>
          </cell>
          <cell r="H23" t="str">
            <v>Community Care of Brooklyn</v>
          </cell>
          <cell r="I23">
            <v>0</v>
          </cell>
          <cell r="J23" t="str">
            <v>Community Partners of Western New York PPS</v>
          </cell>
          <cell r="K23" t="str">
            <v>Bronx Health Access PPS</v>
          </cell>
          <cell r="L23">
            <v>0</v>
          </cell>
          <cell r="M23" t="str">
            <v>Central New York Care Collaborative</v>
          </cell>
          <cell r="N23" t="str">
            <v>Community Partners of Western New York PPS</v>
          </cell>
        </row>
        <row r="24">
          <cell r="C24" t="str">
            <v>Montefiore Hudson Valley Collaborative</v>
          </cell>
          <cell r="D24" t="str">
            <v>NYU Lutheran Medical Center</v>
          </cell>
          <cell r="E24" t="str">
            <v>Central New York Care Collaborative</v>
          </cell>
          <cell r="F24" t="str">
            <v>NYU Lutheran Medical Center</v>
          </cell>
          <cell r="G24">
            <v>0</v>
          </cell>
          <cell r="H24" t="str">
            <v>Mount Sinai LLC</v>
          </cell>
          <cell r="I24">
            <v>0</v>
          </cell>
          <cell r="J24">
            <v>0</v>
          </cell>
          <cell r="K24" t="str">
            <v>Community Care of Brooklyn</v>
          </cell>
          <cell r="L24">
            <v>0</v>
          </cell>
          <cell r="M24" t="str">
            <v>Lutheran Medical Center</v>
          </cell>
          <cell r="N24">
            <v>0</v>
          </cell>
        </row>
        <row r="25">
          <cell r="C25" t="str">
            <v>Mount Sinai LLC</v>
          </cell>
          <cell r="D25" t="str">
            <v>Community Care of Brooklyn</v>
          </cell>
          <cell r="E25" t="str">
            <v>NYU Lutheran Medical Center</v>
          </cell>
          <cell r="F25" t="str">
            <v>Community Care of Brooklyn</v>
          </cell>
          <cell r="G25">
            <v>0</v>
          </cell>
          <cell r="H25" t="str">
            <v>Nassau Queens PPS</v>
          </cell>
          <cell r="I25">
            <v>0</v>
          </cell>
          <cell r="J25">
            <v>0</v>
          </cell>
          <cell r="K25" t="str">
            <v>Mount Sinai LLC</v>
          </cell>
          <cell r="L25">
            <v>0</v>
          </cell>
          <cell r="M25" t="str">
            <v>Community Care of Brooklyn</v>
          </cell>
          <cell r="N25">
            <v>0</v>
          </cell>
        </row>
        <row r="26">
          <cell r="C26" t="str">
            <v>Nassau Queens PPS</v>
          </cell>
          <cell r="D26" t="str">
            <v>Mount Sinai LLC</v>
          </cell>
          <cell r="E26" t="str">
            <v>Community Care of Brooklyn</v>
          </cell>
          <cell r="F26" t="str">
            <v>Mount Sinai LLC</v>
          </cell>
          <cell r="G26">
            <v>0</v>
          </cell>
          <cell r="H26" t="str">
            <v>Bronx Partners for Healthy Communities</v>
          </cell>
          <cell r="I26">
            <v>0</v>
          </cell>
          <cell r="J26">
            <v>0</v>
          </cell>
          <cell r="K26" t="str">
            <v>Nassau Queens PPS</v>
          </cell>
          <cell r="L26">
            <v>0</v>
          </cell>
          <cell r="M26" t="str">
            <v>Mount Sinai LLC</v>
          </cell>
          <cell r="N26">
            <v>0</v>
          </cell>
        </row>
        <row r="27">
          <cell r="C27" t="str">
            <v>Bronx Partners for Healthy Communities</v>
          </cell>
          <cell r="D27" t="str">
            <v>Nassau Queens PPS</v>
          </cell>
          <cell r="E27" t="str">
            <v>Millennium Collaborative Care</v>
          </cell>
          <cell r="F27" t="str">
            <v>Nassau Queens PPS</v>
          </cell>
          <cell r="G27">
            <v>0</v>
          </cell>
          <cell r="H27" t="str">
            <v xml:space="preserve">Suffolk Care Collaborative </v>
          </cell>
          <cell r="I27">
            <v>0</v>
          </cell>
          <cell r="J27">
            <v>0</v>
          </cell>
          <cell r="K27" t="str">
            <v>Bronx Partners for Healthy Communities</v>
          </cell>
          <cell r="L27">
            <v>0</v>
          </cell>
          <cell r="M27" t="str">
            <v>Nassau Queens PPS</v>
          </cell>
          <cell r="N27">
            <v>0</v>
          </cell>
        </row>
        <row r="28">
          <cell r="C28" t="str">
            <v xml:space="preserve">Suffolk Care Collaborative </v>
          </cell>
          <cell r="D28" t="str">
            <v>Bronx Partners for Healthy Communities</v>
          </cell>
          <cell r="E28" t="str">
            <v>Montefiore Hudson Valley Collaborative</v>
          </cell>
          <cell r="F28" t="str">
            <v>Bronx Partners for Healthy Communities</v>
          </cell>
          <cell r="G28">
            <v>0</v>
          </cell>
          <cell r="H28" t="str">
            <v>New York Presbyterian/Queens</v>
          </cell>
          <cell r="I28">
            <v>0</v>
          </cell>
          <cell r="J28">
            <v>0</v>
          </cell>
          <cell r="K28" t="str">
            <v>The New York Presbyterian/Queens</v>
          </cell>
          <cell r="L28">
            <v>0</v>
          </cell>
          <cell r="M28" t="str">
            <v xml:space="preserve">Suffolk Care Collaborative </v>
          </cell>
          <cell r="N28">
            <v>0</v>
          </cell>
        </row>
        <row r="29">
          <cell r="C29" t="str">
            <v>The New York and Presbyterian Hospital</v>
          </cell>
          <cell r="D29" t="str">
            <v>The New York and Presbyterian Hospital</v>
          </cell>
          <cell r="E29" t="str">
            <v>Mount Sinai LLC</v>
          </cell>
          <cell r="F29" t="str">
            <v xml:space="preserve">Suffolk Care Collaborative </v>
          </cell>
          <cell r="G29">
            <v>0</v>
          </cell>
          <cell r="H29">
            <v>0</v>
          </cell>
          <cell r="I29">
            <v>0</v>
          </cell>
          <cell r="J29">
            <v>0</v>
          </cell>
          <cell r="K29">
            <v>0</v>
          </cell>
          <cell r="L29">
            <v>0</v>
          </cell>
          <cell r="M29" t="str">
            <v>New York Presbyterian/Queens</v>
          </cell>
          <cell r="N29">
            <v>0</v>
          </cell>
        </row>
        <row r="30">
          <cell r="C30">
            <v>0</v>
          </cell>
          <cell r="D30" t="str">
            <v>New York Presbyterian/Queens</v>
          </cell>
          <cell r="E30" t="str">
            <v>Nassau Queens PPS</v>
          </cell>
          <cell r="F30" t="str">
            <v>The New York and Presbyterian Hospital</v>
          </cell>
          <cell r="G30">
            <v>0</v>
          </cell>
          <cell r="H30">
            <v>0</v>
          </cell>
          <cell r="I30">
            <v>0</v>
          </cell>
          <cell r="J30">
            <v>0</v>
          </cell>
          <cell r="K30">
            <v>0</v>
          </cell>
          <cell r="L30">
            <v>0</v>
          </cell>
          <cell r="M30">
            <v>0</v>
          </cell>
          <cell r="N30">
            <v>0</v>
          </cell>
        </row>
        <row r="31">
          <cell r="C31">
            <v>0</v>
          </cell>
          <cell r="D31">
            <v>0</v>
          </cell>
          <cell r="E31" t="str">
            <v>Refuah Community Health Collaborative</v>
          </cell>
          <cell r="F31" t="str">
            <v>New York Presbyterian/Queens</v>
          </cell>
          <cell r="G31">
            <v>0</v>
          </cell>
          <cell r="H31">
            <v>0</v>
          </cell>
          <cell r="I31">
            <v>0</v>
          </cell>
          <cell r="J31">
            <v>0</v>
          </cell>
          <cell r="K31">
            <v>0</v>
          </cell>
          <cell r="L31">
            <v>0</v>
          </cell>
          <cell r="M31">
            <v>0</v>
          </cell>
          <cell r="N31">
            <v>0</v>
          </cell>
        </row>
        <row r="32">
          <cell r="C32">
            <v>0</v>
          </cell>
          <cell r="D32">
            <v>0</v>
          </cell>
          <cell r="E32" t="str">
            <v>Bronx Partners for Healthy Communities</v>
          </cell>
          <cell r="F32">
            <v>0</v>
          </cell>
          <cell r="G32">
            <v>0</v>
          </cell>
          <cell r="H32">
            <v>0</v>
          </cell>
          <cell r="I32">
            <v>0</v>
          </cell>
          <cell r="J32">
            <v>0</v>
          </cell>
          <cell r="K32">
            <v>0</v>
          </cell>
          <cell r="L32">
            <v>0</v>
          </cell>
          <cell r="M32">
            <v>0</v>
          </cell>
          <cell r="N32">
            <v>0</v>
          </cell>
        </row>
        <row r="33">
          <cell r="C33">
            <v>0</v>
          </cell>
          <cell r="D33">
            <v>0</v>
          </cell>
          <cell r="E33" t="str">
            <v>Community Partners of Western New York PPS</v>
          </cell>
          <cell r="F33">
            <v>0</v>
          </cell>
          <cell r="G33">
            <v>0</v>
          </cell>
          <cell r="H33">
            <v>0</v>
          </cell>
          <cell r="I33">
            <v>0</v>
          </cell>
          <cell r="J33">
            <v>0</v>
          </cell>
          <cell r="K33">
            <v>0</v>
          </cell>
          <cell r="L33">
            <v>0</v>
          </cell>
          <cell r="M33">
            <v>0</v>
          </cell>
          <cell r="N33">
            <v>0</v>
          </cell>
        </row>
        <row r="34">
          <cell r="C34">
            <v>0</v>
          </cell>
          <cell r="D34">
            <v>0</v>
          </cell>
          <cell r="E34" t="str">
            <v xml:space="preserve">Suffolk Care Collaborative </v>
          </cell>
          <cell r="F34">
            <v>0</v>
          </cell>
          <cell r="G34">
            <v>0</v>
          </cell>
          <cell r="H34">
            <v>0</v>
          </cell>
          <cell r="I34">
            <v>0</v>
          </cell>
          <cell r="J34">
            <v>0</v>
          </cell>
          <cell r="K34">
            <v>0</v>
          </cell>
          <cell r="L34">
            <v>0</v>
          </cell>
          <cell r="M34">
            <v>0</v>
          </cell>
          <cell r="N34">
            <v>0</v>
          </cell>
        </row>
        <row r="35">
          <cell r="C35">
            <v>0</v>
          </cell>
          <cell r="D35">
            <v>0</v>
          </cell>
          <cell r="E35" t="str">
            <v>The New York and Presbyterian Hospital</v>
          </cell>
          <cell r="F35">
            <v>0</v>
          </cell>
          <cell r="G35">
            <v>0</v>
          </cell>
          <cell r="H35">
            <v>0</v>
          </cell>
          <cell r="I35">
            <v>0</v>
          </cell>
          <cell r="J35">
            <v>0</v>
          </cell>
          <cell r="K35">
            <v>0</v>
          </cell>
          <cell r="L35">
            <v>0</v>
          </cell>
          <cell r="M35">
            <v>0</v>
          </cell>
          <cell r="N35">
            <v>0</v>
          </cell>
        </row>
        <row r="36">
          <cell r="C36">
            <v>0</v>
          </cell>
          <cell r="D36">
            <v>0</v>
          </cell>
          <cell r="E36" t="str">
            <v>New York Presbyterian/Queens</v>
          </cell>
          <cell r="F36">
            <v>0</v>
          </cell>
          <cell r="G36">
            <v>0</v>
          </cell>
          <cell r="H36">
            <v>0</v>
          </cell>
          <cell r="I36">
            <v>0</v>
          </cell>
          <cell r="J36">
            <v>0</v>
          </cell>
          <cell r="K36">
            <v>0</v>
          </cell>
          <cell r="L36">
            <v>0</v>
          </cell>
          <cell r="M36">
            <v>0</v>
          </cell>
          <cell r="N36">
            <v>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H54"/>
  <sheetViews>
    <sheetView topLeftCell="C1" zoomScale="85" zoomScaleNormal="85" workbookViewId="0">
      <selection activeCell="H8" sqref="H8"/>
    </sheetView>
  </sheetViews>
  <sheetFormatPr defaultColWidth="9.140625" defaultRowHeight="8.25" x14ac:dyDescent="0.15"/>
  <cols>
    <col min="1" max="1" width="4.5703125" style="23" hidden="1" customWidth="1"/>
    <col min="2" max="2" width="23.85546875" style="23" hidden="1" customWidth="1"/>
    <col min="3" max="3" width="2.28515625" style="23" customWidth="1"/>
    <col min="4" max="4" width="44.5703125" style="23" customWidth="1"/>
    <col min="5" max="6" width="30.85546875" style="23" customWidth="1"/>
    <col min="7" max="7" width="28.85546875" style="23" customWidth="1"/>
    <col min="8" max="8" width="115.140625" style="23" customWidth="1"/>
    <col min="9" max="16384" width="9.140625" style="23"/>
  </cols>
  <sheetData>
    <row r="2" spans="4:8" s="22" customFormat="1" ht="15" customHeight="1" x14ac:dyDescent="0.2">
      <c r="D2" s="115" t="s">
        <v>80</v>
      </c>
      <c r="E2" s="116"/>
      <c r="F2" s="117"/>
      <c r="G2" s="21"/>
    </row>
    <row r="3" spans="4:8" ht="8.25" customHeight="1" x14ac:dyDescent="0.15">
      <c r="D3" s="118"/>
      <c r="E3" s="119"/>
      <c r="F3" s="120"/>
      <c r="G3" s="21"/>
    </row>
    <row r="4" spans="4:8" ht="27.75" customHeight="1" x14ac:dyDescent="0.15">
      <c r="D4" s="118"/>
      <c r="E4" s="119"/>
      <c r="F4" s="120"/>
      <c r="G4" s="21"/>
    </row>
    <row r="5" spans="4:8" ht="33" customHeight="1" x14ac:dyDescent="0.2">
      <c r="D5" s="118"/>
      <c r="E5" s="119"/>
      <c r="F5" s="120"/>
      <c r="G5" s="21"/>
      <c r="H5" s="13"/>
    </row>
    <row r="6" spans="4:8" ht="33" customHeight="1" x14ac:dyDescent="0.2">
      <c r="D6" s="118"/>
      <c r="E6" s="119"/>
      <c r="F6" s="120"/>
      <c r="G6" s="21"/>
      <c r="H6" s="13"/>
    </row>
    <row r="7" spans="4:8" ht="33" customHeight="1" x14ac:dyDescent="0.2">
      <c r="D7" s="118"/>
      <c r="E7" s="119"/>
      <c r="F7" s="120"/>
      <c r="G7" s="21"/>
      <c r="H7" s="13"/>
    </row>
    <row r="8" spans="4:8" ht="54.75" customHeight="1" x14ac:dyDescent="0.2">
      <c r="D8" s="121"/>
      <c r="E8" s="122"/>
      <c r="F8" s="123"/>
      <c r="G8" s="21"/>
      <c r="H8" s="13"/>
    </row>
    <row r="9" spans="4:8" ht="12.75" customHeight="1" x14ac:dyDescent="0.15">
      <c r="D9" s="21"/>
      <c r="E9" s="21"/>
      <c r="F9" s="21"/>
      <c r="G9" s="21"/>
    </row>
    <row r="10" spans="4:8" ht="12.75" customHeight="1" x14ac:dyDescent="0.15">
      <c r="D10" s="24"/>
      <c r="E10" s="24"/>
      <c r="F10" s="24"/>
      <c r="G10" s="25"/>
    </row>
    <row r="11" spans="4:8" ht="16.5" customHeight="1" x14ac:dyDescent="0.2">
      <c r="D11" s="14" t="s">
        <v>73</v>
      </c>
      <c r="E11" s="124" t="s">
        <v>17</v>
      </c>
      <c r="F11" s="124"/>
      <c r="G11" s="25"/>
    </row>
    <row r="12" spans="4:8" ht="16.5" customHeight="1" x14ac:dyDescent="0.2">
      <c r="D12" s="14" t="s">
        <v>81</v>
      </c>
      <c r="E12" s="124" t="s">
        <v>3</v>
      </c>
      <c r="F12" s="124"/>
      <c r="G12" s="25"/>
    </row>
    <row r="13" spans="4:8" ht="16.5" customHeight="1" x14ac:dyDescent="0.2">
      <c r="D13" s="13" t="s">
        <v>74</v>
      </c>
      <c r="E13" s="124" t="s">
        <v>97</v>
      </c>
      <c r="F13" s="124"/>
      <c r="G13" s="25"/>
    </row>
    <row r="14" spans="4:8" ht="16.5" customHeight="1" x14ac:dyDescent="0.2">
      <c r="D14" s="14" t="s">
        <v>82</v>
      </c>
      <c r="E14" s="19" t="s">
        <v>25</v>
      </c>
      <c r="F14" s="19" t="s">
        <v>56</v>
      </c>
      <c r="G14" s="25"/>
    </row>
    <row r="15" spans="4:8" ht="16.5" customHeight="1" x14ac:dyDescent="0.2">
      <c r="D15" s="14" t="s">
        <v>75</v>
      </c>
      <c r="E15" s="19" t="s">
        <v>25</v>
      </c>
      <c r="F15" s="19" t="s">
        <v>57</v>
      </c>
      <c r="G15" s="25"/>
    </row>
    <row r="16" spans="4:8" ht="8.25" customHeight="1" x14ac:dyDescent="0.15">
      <c r="D16" s="25"/>
      <c r="E16" s="25"/>
      <c r="F16" s="25"/>
      <c r="G16" s="25"/>
    </row>
    <row r="17" spans="1:8" ht="28.5" x14ac:dyDescent="0.15">
      <c r="D17" s="26" t="s">
        <v>55</v>
      </c>
      <c r="E17" s="27" t="s">
        <v>83</v>
      </c>
      <c r="F17" s="27" t="s">
        <v>84</v>
      </c>
      <c r="G17" s="27" t="s">
        <v>85</v>
      </c>
      <c r="H17" s="27" t="s">
        <v>86</v>
      </c>
    </row>
    <row r="18" spans="1:8" ht="35.25" customHeight="1" x14ac:dyDescent="0.2">
      <c r="A18" s="23">
        <v>1</v>
      </c>
      <c r="B18" s="12" t="str">
        <f>_xlfn.IFNA(INDEX('[1]EIP (Draft) Pairings'!$C$22:$N$36,$A18,MATCH('VBP-QIP Performance Table'!$E$11,'[1]EIP (Draft) Pairings'!$C$21:$N$21,0)),"")</f>
        <v/>
      </c>
      <c r="D18" s="35"/>
      <c r="E18" s="28"/>
      <c r="F18" s="28"/>
      <c r="G18" s="28" t="str">
        <f t="shared" ref="G18:G23" si="0">IF(ISBLANK(F18)=TRUE," ",IF(F18&gt;=E18,1,0))</f>
        <v xml:space="preserve"> </v>
      </c>
      <c r="H18" s="18"/>
    </row>
    <row r="19" spans="1:8" ht="35.25" customHeight="1" x14ac:dyDescent="0.2">
      <c r="A19" s="23">
        <v>2</v>
      </c>
      <c r="B19" s="12" t="str">
        <f>_xlfn.IFNA(INDEX('[1]EIP (Draft) Pairings'!$C$22:$N$36,$A19,MATCH('VBP-QIP Performance Table'!$E$11,'[1]EIP (Draft) Pairings'!$C$21:$N$21,0)),"")</f>
        <v/>
      </c>
      <c r="D19" s="35"/>
      <c r="E19" s="28"/>
      <c r="F19" s="28"/>
      <c r="G19" s="28" t="str">
        <f t="shared" si="0"/>
        <v xml:space="preserve"> </v>
      </c>
      <c r="H19" s="18"/>
    </row>
    <row r="20" spans="1:8" ht="35.25" customHeight="1" x14ac:dyDescent="0.2">
      <c r="B20" s="12"/>
      <c r="D20" s="35"/>
      <c r="E20" s="28"/>
      <c r="F20" s="28"/>
      <c r="G20" s="28" t="str">
        <f t="shared" si="0"/>
        <v xml:space="preserve"> </v>
      </c>
      <c r="H20" s="18"/>
    </row>
    <row r="21" spans="1:8" ht="35.25" customHeight="1" x14ac:dyDescent="0.2">
      <c r="B21" s="12"/>
      <c r="D21" s="35"/>
      <c r="E21" s="28"/>
      <c r="F21" s="28"/>
      <c r="G21" s="28" t="str">
        <f t="shared" si="0"/>
        <v xml:space="preserve"> </v>
      </c>
      <c r="H21" s="18"/>
    </row>
    <row r="22" spans="1:8" ht="35.25" customHeight="1" x14ac:dyDescent="0.2">
      <c r="A22" s="23">
        <v>3</v>
      </c>
      <c r="B22" s="12" t="str">
        <f>_xlfn.IFNA(INDEX('[1]EIP (Draft) Pairings'!$C$22:$N$36,$A22,MATCH('VBP-QIP Performance Table'!$E$11,'[1]EIP (Draft) Pairings'!$C$21:$N$21,0)),"")</f>
        <v/>
      </c>
      <c r="D22" s="35"/>
      <c r="E22" s="28"/>
      <c r="F22" s="28"/>
      <c r="G22" s="28" t="str">
        <f t="shared" si="0"/>
        <v xml:space="preserve"> </v>
      </c>
      <c r="H22" s="18"/>
    </row>
    <row r="23" spans="1:8" ht="35.25" customHeight="1" thickBot="1" x14ac:dyDescent="0.25">
      <c r="A23" s="23">
        <v>4</v>
      </c>
      <c r="B23" s="12" t="str">
        <f>_xlfn.IFNA(INDEX('[1]EIP (Draft) Pairings'!$C$22:$N$36,$A23,MATCH('VBP-QIP Performance Table'!$E$11,'[1]EIP (Draft) Pairings'!$C$21:$N$21,0)),"")</f>
        <v/>
      </c>
      <c r="D23" s="35"/>
      <c r="E23" s="28"/>
      <c r="F23" s="28"/>
      <c r="G23" s="29" t="str">
        <f t="shared" si="0"/>
        <v xml:space="preserve"> </v>
      </c>
      <c r="H23" s="18"/>
    </row>
    <row r="24" spans="1:8" ht="15" thickTop="1" x14ac:dyDescent="0.2">
      <c r="A24" s="23">
        <v>5</v>
      </c>
      <c r="B24" s="12" t="str">
        <f>_xlfn.IFNA(INDEX('[1]EIP (Draft) Pairings'!$C$22:$N$36,$A24,MATCH('VBP-QIP Performance Table'!$E$11,'[1]EIP (Draft) Pairings'!$C$21:$N$21,0)),"")</f>
        <v/>
      </c>
      <c r="D24" s="114" t="s">
        <v>87</v>
      </c>
      <c r="E24" s="114"/>
      <c r="F24" s="114"/>
      <c r="G24" s="30">
        <f>SUM(G18:G23)</f>
        <v>0</v>
      </c>
    </row>
    <row r="25" spans="1:8" ht="15" thickBot="1" x14ac:dyDescent="0.25">
      <c r="A25" s="23">
        <v>6</v>
      </c>
      <c r="B25" s="12" t="str">
        <f>_xlfn.IFNA(INDEX('[1]EIP (Draft) Pairings'!$C$22:$N$36,$A25,MATCH('VBP-QIP Performance Table'!$E$11,'[1]EIP (Draft) Pairings'!$C$21:$N$21,0)),"")</f>
        <v/>
      </c>
      <c r="D25" s="114" t="s">
        <v>88</v>
      </c>
      <c r="E25" s="114"/>
      <c r="F25" s="114"/>
      <c r="G25" s="31"/>
    </row>
    <row r="26" spans="1:8" ht="15" thickTop="1" x14ac:dyDescent="0.2">
      <c r="A26" s="23">
        <v>7</v>
      </c>
      <c r="B26" s="12" t="str">
        <f>_xlfn.IFNA(INDEX('[1]EIP (Draft) Pairings'!$C$22:$N$36,$A26,MATCH('VBP-QIP Performance Table'!$E$11,'[1]EIP (Draft) Pairings'!$C$21:$N$21,0)),"")</f>
        <v/>
      </c>
      <c r="D26" s="114" t="s">
        <v>89</v>
      </c>
      <c r="E26" s="114"/>
      <c r="F26" s="114"/>
      <c r="G26" s="32">
        <f>SUM(G24:G25)</f>
        <v>0</v>
      </c>
    </row>
    <row r="27" spans="1:8" ht="6.75" customHeight="1" thickBot="1" x14ac:dyDescent="0.2">
      <c r="A27" s="23">
        <v>8</v>
      </c>
      <c r="B27" s="12" t="str">
        <f>_xlfn.IFNA(INDEX('[1]EIP (Draft) Pairings'!$C$22:$N$36,$A27,MATCH('VBP-QIP Performance Table'!$E$11,'[1]EIP (Draft) Pairings'!$C$21:$N$21,0)),"")</f>
        <v/>
      </c>
    </row>
    <row r="28" spans="1:8" s="33" customFormat="1" ht="18" customHeight="1" x14ac:dyDescent="0.25">
      <c r="A28" s="33">
        <v>9</v>
      </c>
      <c r="B28" s="12" t="str">
        <f>_xlfn.IFNA(INDEX('[1]EIP (Draft) Pairings'!$C$22:$N$36,$A28,MATCH('VBP-QIP Performance Table'!$E$11,'[1]EIP (Draft) Pairings'!$C$21:$N$21,0)),"")</f>
        <v/>
      </c>
      <c r="F28" s="36" t="s">
        <v>90</v>
      </c>
      <c r="G28" s="34">
        <f>(INDEX('Pairings Table'!B2:H21,IF('VBP-QIP Performance Table'!E11='Pairings Table'!A2,1,IF('VBP-QIP Performance Table'!E11='Pairings Table'!A3,2,IF('VBP-QIP Performance Table'!E11='Pairings Table'!A4,3,IF('VBP-QIP Performance Table'!E11='Pairings Table'!A5,4,IF('VBP-QIP Performance Table'!E11='Pairings Table'!A6,5,IF('VBP-QIP Performance Table'!E11='Pairings Table'!A7,6,IF('VBP-QIP Performance Table'!E11='Pairings Table'!A8,7,IF('VBP-QIP Performance Table'!E11='Pairings Table'!A9,8,IF('VBP-QIP Performance Table'!E11='Pairings Table'!A10,9,IF('VBP-QIP Performance Table'!E11='Pairings Table'!A11,10,IF('VBP-QIP Performance Table'!E11='Pairings Table'!A12,11,IF('VBP-QIP Performance Table'!E11='Pairings Table'!A13,12,IF('VBP-QIP Performance Table'!E11='Pairings Table'!A14,13,IF('VBP-QIP Performance Table'!E11='Pairings Table'!A15,14,IF('VBP-QIP Performance Table'!E11='Pairings Table'!A16,15,IF('VBP-QIP Performance Table'!E11='Pairings Table'!A17,16,IF('VBP-QIP Performance Table'!E11='Pairings Table'!A18,17,IF('VBP-QIP Performance Table'!E11='Pairings Table'!A19,18,IF('VBP-QIP Performance Table'!E11='Pairings Table'!A20,19,IF('VBP-QIP Performance Table'!E11='Pairings Table'!A21,20,0)))))))))))))))))))),IF('VBP-QIP Performance Table'!E12='Pairings Table'!B1,1,IF('VBP-QIP Performance Table'!E12='Pairings Table'!C1,2,IF('VBP-QIP Performance Table'!E12='Pairings Table'!D1,3,IF('VBP-QIP Performance Table'!E12='Pairings Table'!E1,4,IF('VBP-QIP Performance Table'!E12='Pairings Table'!E1,5,IF('VBP-QIP Performance Table'!E12='Pairings Table'!F1,6,IF('VBP-QIP Performance Table'!E12='Pairings Table'!G1,7,0)))))))))/4</f>
        <v>0</v>
      </c>
    </row>
    <row r="29" spans="1:8" s="33" customFormat="1" ht="18" customHeight="1" x14ac:dyDescent="0.25">
      <c r="A29" s="33">
        <v>10</v>
      </c>
      <c r="B29" s="12" t="str">
        <f>_xlfn.IFNA(INDEX('[1]EIP (Draft) Pairings'!$C$22:$N$36,$A29,MATCH('VBP-QIP Performance Table'!$E$11,'[1]EIP (Draft) Pairings'!$C$21:$N$21,0)),"")</f>
        <v/>
      </c>
      <c r="F29" s="37" t="s">
        <v>91</v>
      </c>
      <c r="G29" s="38">
        <f>IF(G26&gt;=4,100%,IF(G26=3,75%,IF(G26=2,50%,IF(G26=1,25%,0%))))</f>
        <v>0</v>
      </c>
    </row>
    <row r="30" spans="1:8" s="33" customFormat="1" ht="18" customHeight="1" thickBot="1" x14ac:dyDescent="0.3">
      <c r="A30" s="33">
        <v>11</v>
      </c>
      <c r="B30" s="12" t="str">
        <f>_xlfn.IFNA(INDEX('[1]EIP (Draft) Pairings'!$C$22:$N$36,$A30,MATCH('VBP-QIP Performance Table'!$E$11,'[1]EIP (Draft) Pairings'!$C$21:$N$21,0)),"")</f>
        <v/>
      </c>
      <c r="F30" s="39" t="s">
        <v>92</v>
      </c>
      <c r="G30" s="40">
        <f>G28*G29</f>
        <v>0</v>
      </c>
    </row>
    <row r="31" spans="1:8" ht="31.5" customHeight="1" x14ac:dyDescent="0.15">
      <c r="A31" s="23">
        <v>12</v>
      </c>
      <c r="B31" s="12" t="str">
        <f>_xlfn.IFNA(INDEX('[1]EIP (Draft) Pairings'!$C$22:$N$36,$A31,MATCH('VBP-QIP Performance Table'!$E$11,'[1]EIP (Draft) Pairings'!$C$21:$N$21,0)),"")</f>
        <v/>
      </c>
    </row>
    <row r="32" spans="1:8" ht="31.5" customHeight="1" x14ac:dyDescent="0.15">
      <c r="A32" s="23">
        <v>13</v>
      </c>
      <c r="B32" s="12" t="str">
        <f>_xlfn.IFNA(INDEX('[1]EIP (Draft) Pairings'!$C$22:$N$36,$A32,MATCH('VBP-QIP Performance Table'!$E$11,'[1]EIP (Draft) Pairings'!$C$21:$N$21,0)),"")</f>
        <v/>
      </c>
    </row>
    <row r="33" spans="1:2" ht="31.5" customHeight="1" x14ac:dyDescent="0.15">
      <c r="A33" s="23">
        <v>14</v>
      </c>
      <c r="B33" s="12" t="str">
        <f>_xlfn.IFNA(INDEX('[1]EIP (Draft) Pairings'!$C$22:$N$36,$A33,MATCH('VBP-QIP Performance Table'!$E$11,'[1]EIP (Draft) Pairings'!$C$21:$N$21,0)),"")</f>
        <v/>
      </c>
    </row>
    <row r="34" spans="1:2" ht="31.5" customHeight="1" x14ac:dyDescent="0.15">
      <c r="A34" s="23">
        <v>15</v>
      </c>
      <c r="B34" s="12" t="str">
        <f>_xlfn.IFNA(INDEX('[1]EIP (Draft) Pairings'!$C$22:$N$36,$A34,MATCH('VBP-QIP Performance Table'!$E$11,'[1]EIP (Draft) Pairings'!$C$21:$N$21,0)),"")</f>
        <v/>
      </c>
    </row>
    <row r="35" spans="1:2" ht="15.95" customHeight="1" x14ac:dyDescent="0.15"/>
    <row r="39" spans="1:2" ht="25.5" customHeight="1" x14ac:dyDescent="0.15"/>
    <row r="40" spans="1:2" ht="25.5" customHeight="1" x14ac:dyDescent="0.15"/>
    <row r="41" spans="1:2" ht="25.5" customHeight="1" x14ac:dyDescent="0.15"/>
    <row r="42" spans="1:2" ht="25.5" customHeight="1" x14ac:dyDescent="0.15"/>
    <row r="43" spans="1:2" ht="25.5" customHeight="1" x14ac:dyDescent="0.15"/>
    <row r="44" spans="1:2" ht="25.5" customHeight="1" x14ac:dyDescent="0.15"/>
    <row r="45" spans="1:2" ht="25.5" customHeight="1" x14ac:dyDescent="0.15"/>
    <row r="46" spans="1:2" ht="25.5" customHeight="1" x14ac:dyDescent="0.15"/>
    <row r="47" spans="1:2" ht="25.5" customHeight="1" x14ac:dyDescent="0.15"/>
    <row r="48" spans="1:2" ht="25.5" customHeight="1" x14ac:dyDescent="0.15"/>
    <row r="49" ht="25.5" customHeight="1" x14ac:dyDescent="0.15"/>
    <row r="50" ht="25.5" customHeight="1" x14ac:dyDescent="0.15"/>
    <row r="51" ht="25.5" customHeight="1" x14ac:dyDescent="0.15"/>
    <row r="52" ht="25.5" customHeight="1" x14ac:dyDescent="0.15"/>
    <row r="53" ht="25.5" customHeight="1" x14ac:dyDescent="0.15"/>
    <row r="54" ht="25.5" customHeight="1" x14ac:dyDescent="0.15"/>
  </sheetData>
  <mergeCells count="7">
    <mergeCell ref="D26:F26"/>
    <mergeCell ref="D2:F8"/>
    <mergeCell ref="E11:F11"/>
    <mergeCell ref="E12:F12"/>
    <mergeCell ref="E13:F13"/>
    <mergeCell ref="D24:F24"/>
    <mergeCell ref="D25:F25"/>
  </mergeCells>
  <dataValidations count="2">
    <dataValidation type="list" allowBlank="1" showInputMessage="1" showErrorMessage="1" sqref="D18:D23">
      <formula1>INDIRECT($E$13)</formula1>
    </dataValidation>
    <dataValidation type="list" allowBlank="1" showInputMessage="1" showErrorMessage="1" sqref="E13:F13">
      <formula1>FT</formula1>
    </dataValidation>
  </dataValidation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4">
        <x14:dataValidation type="list" showInputMessage="1" showErrorMessage="1">
          <x14:formula1>
            <xm:f>'Drop Downs (Hidden Tab)'!$I$5:$I$10</xm:f>
          </x14:formula1>
          <xm:sqref>E14:E15</xm:sqref>
        </x14:dataValidation>
        <x14:dataValidation type="list" showInputMessage="1" showErrorMessage="1">
          <x14:formula1>
            <xm:f>'Pairings Table'!$B$1:$H$1</xm:f>
          </x14:formula1>
          <xm:sqref>E12:F12</xm:sqref>
        </x14:dataValidation>
        <x14:dataValidation type="list" showInputMessage="1" showErrorMessage="1">
          <x14:formula1>
            <xm:f>'Pairings Table'!$A$2:$A$21</xm:f>
          </x14:formula1>
          <xm:sqref>E11:F11</xm:sqref>
        </x14:dataValidation>
        <x14:dataValidation type="list" showInputMessage="1" showErrorMessage="1">
          <x14:formula1>
            <xm:f>'Drop Downs (Hidden Tab)'!$I$13:$I$17</xm:f>
          </x14:formula1>
          <xm:sqref>F14:F15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75"/>
  <sheetViews>
    <sheetView topLeftCell="E10" zoomScale="96" zoomScaleNormal="96" workbookViewId="0">
      <selection activeCell="D10" sqref="A1:D1048576"/>
    </sheetView>
  </sheetViews>
  <sheetFormatPr defaultColWidth="9.140625" defaultRowHeight="12" x14ac:dyDescent="0.2"/>
  <cols>
    <col min="1" max="1" width="4.7109375" style="45" hidden="1" customWidth="1"/>
    <col min="2" max="3" width="6.42578125" style="45" hidden="1" customWidth="1"/>
    <col min="4" max="4" width="1" style="45" hidden="1" customWidth="1"/>
    <col min="5" max="5" width="2.28515625" style="45" customWidth="1"/>
    <col min="6" max="6" width="34.28515625" style="49" customWidth="1"/>
    <col min="7" max="7" width="23.28515625" style="49" customWidth="1"/>
    <col min="8" max="8" width="20" style="50" customWidth="1"/>
    <col min="9" max="9" width="26.5703125" style="50" customWidth="1"/>
    <col min="10" max="10" width="28.28515625" style="50" customWidth="1"/>
    <col min="11" max="13" width="26.85546875" style="50" customWidth="1"/>
    <col min="14" max="14" width="26.85546875" style="49" customWidth="1"/>
    <col min="15" max="19" width="13.85546875" style="49" customWidth="1"/>
    <col min="20" max="20" width="9.140625" style="49"/>
    <col min="21" max="38" width="9.140625" style="45"/>
    <col min="39" max="16384" width="9.140625" style="49"/>
  </cols>
  <sheetData>
    <row r="1" spans="1:41" s="45" customFormat="1" x14ac:dyDescent="0.2">
      <c r="H1" s="46"/>
      <c r="I1" s="46"/>
      <c r="J1" s="46"/>
      <c r="K1" s="46"/>
      <c r="L1" s="46"/>
      <c r="M1" s="46"/>
    </row>
    <row r="2" spans="1:41" s="45" customFormat="1" x14ac:dyDescent="0.2">
      <c r="F2" s="47" t="s">
        <v>106</v>
      </c>
      <c r="G2" s="47"/>
      <c r="H2" s="46"/>
      <c r="I2" s="46"/>
      <c r="J2" s="46"/>
      <c r="K2" s="46"/>
      <c r="L2" s="46"/>
      <c r="M2" s="46"/>
    </row>
    <row r="3" spans="1:41" s="45" customFormat="1" x14ac:dyDescent="0.2">
      <c r="F3" s="47"/>
      <c r="G3" s="47"/>
      <c r="H3" s="46"/>
      <c r="I3" s="46"/>
      <c r="J3" s="46"/>
      <c r="K3" s="46"/>
      <c r="L3" s="46"/>
      <c r="M3" s="46"/>
    </row>
    <row r="4" spans="1:41" s="45" customFormat="1" ht="28.5" customHeight="1" x14ac:dyDescent="0.2">
      <c r="F4" s="134" t="s">
        <v>124</v>
      </c>
      <c r="G4" s="135"/>
      <c r="H4" s="135"/>
      <c r="I4" s="135"/>
      <c r="J4" s="135"/>
      <c r="K4" s="135"/>
      <c r="L4" s="135"/>
      <c r="M4" s="136"/>
      <c r="N4" s="42"/>
      <c r="O4" s="42"/>
      <c r="P4" s="42"/>
    </row>
    <row r="5" spans="1:41" s="45" customFormat="1" ht="37.5" customHeight="1" x14ac:dyDescent="0.2">
      <c r="F5" s="137"/>
      <c r="G5" s="138"/>
      <c r="H5" s="138"/>
      <c r="I5" s="138"/>
      <c r="J5" s="138"/>
      <c r="K5" s="138"/>
      <c r="L5" s="138"/>
      <c r="M5" s="139"/>
      <c r="N5" s="42"/>
      <c r="O5" s="42"/>
      <c r="P5" s="42"/>
    </row>
    <row r="6" spans="1:41" s="45" customFormat="1" ht="34.5" customHeight="1" x14ac:dyDescent="0.2">
      <c r="F6" s="137"/>
      <c r="G6" s="138"/>
      <c r="H6" s="138"/>
      <c r="I6" s="138"/>
      <c r="J6" s="138"/>
      <c r="K6" s="138"/>
      <c r="L6" s="138"/>
      <c r="M6" s="139"/>
      <c r="N6" s="42"/>
      <c r="O6" s="42"/>
      <c r="P6" s="42"/>
    </row>
    <row r="7" spans="1:41" s="45" customFormat="1" ht="24" customHeight="1" x14ac:dyDescent="0.2">
      <c r="F7" s="137"/>
      <c r="G7" s="138"/>
      <c r="H7" s="138"/>
      <c r="I7" s="138"/>
      <c r="J7" s="138"/>
      <c r="K7" s="138"/>
      <c r="L7" s="138"/>
      <c r="M7" s="139"/>
      <c r="N7" s="42"/>
      <c r="O7" s="42"/>
      <c r="P7" s="42"/>
    </row>
    <row r="8" spans="1:41" s="45" customFormat="1" ht="30" customHeight="1" x14ac:dyDescent="0.2">
      <c r="F8" s="137"/>
      <c r="G8" s="138"/>
      <c r="H8" s="138"/>
      <c r="I8" s="138"/>
      <c r="J8" s="138"/>
      <c r="K8" s="138"/>
      <c r="L8" s="138"/>
      <c r="M8" s="139"/>
      <c r="N8" s="42"/>
      <c r="O8" s="42"/>
      <c r="P8" s="42"/>
    </row>
    <row r="9" spans="1:41" s="45" customFormat="1" ht="59.25" customHeight="1" x14ac:dyDescent="0.2">
      <c r="F9" s="140"/>
      <c r="G9" s="141"/>
      <c r="H9" s="141"/>
      <c r="I9" s="141"/>
      <c r="J9" s="141"/>
      <c r="K9" s="141"/>
      <c r="L9" s="141"/>
      <c r="M9" s="142"/>
      <c r="N9" s="42"/>
      <c r="O9" s="42"/>
      <c r="P9" s="42"/>
    </row>
    <row r="10" spans="1:41" s="45" customFormat="1" x14ac:dyDescent="0.2">
      <c r="H10" s="46"/>
      <c r="I10" s="46"/>
      <c r="J10" s="46"/>
      <c r="K10" s="46"/>
      <c r="L10" s="46"/>
      <c r="M10" s="46"/>
    </row>
    <row r="11" spans="1:41" s="45" customFormat="1" ht="12.75" customHeight="1" x14ac:dyDescent="0.2">
      <c r="G11" s="48"/>
      <c r="H11" s="43" t="s">
        <v>94</v>
      </c>
      <c r="I11" s="58" t="s">
        <v>59</v>
      </c>
      <c r="J11" s="60"/>
      <c r="K11" s="53"/>
      <c r="L11" s="53"/>
      <c r="M11" s="46"/>
    </row>
    <row r="12" spans="1:41" s="45" customFormat="1" ht="12.75" customHeight="1" x14ac:dyDescent="0.2">
      <c r="G12" s="48"/>
      <c r="H12" s="43" t="s">
        <v>108</v>
      </c>
      <c r="I12" s="44" t="s">
        <v>26</v>
      </c>
      <c r="J12" s="59"/>
      <c r="K12" s="54"/>
      <c r="L12" s="54"/>
      <c r="M12" s="46"/>
    </row>
    <row r="13" spans="1:41" s="45" customFormat="1" ht="12.75" customHeight="1" x14ac:dyDescent="0.2">
      <c r="G13" s="48"/>
      <c r="H13" s="43" t="s">
        <v>107</v>
      </c>
      <c r="I13" s="44" t="s">
        <v>116</v>
      </c>
      <c r="J13" s="61"/>
      <c r="K13" s="54"/>
      <c r="L13" s="54"/>
      <c r="M13" s="46"/>
    </row>
    <row r="14" spans="1:41" s="45" customFormat="1" ht="12.75" thickBot="1" x14ac:dyDescent="0.25">
      <c r="G14" s="48"/>
      <c r="H14" s="43"/>
      <c r="I14" s="46"/>
      <c r="J14" s="62"/>
      <c r="K14" s="46"/>
      <c r="L14" s="46"/>
      <c r="M14" s="46"/>
    </row>
    <row r="15" spans="1:41" ht="23.25" customHeight="1" thickBot="1" x14ac:dyDescent="0.25">
      <c r="G15" s="128" t="s">
        <v>123</v>
      </c>
      <c r="H15" s="129"/>
      <c r="I15" s="129"/>
      <c r="J15" s="130"/>
      <c r="K15" s="46"/>
      <c r="L15" s="46"/>
      <c r="M15" s="46"/>
      <c r="N15" s="45"/>
      <c r="O15" s="45"/>
      <c r="P15" s="45"/>
      <c r="Q15" s="45"/>
      <c r="R15" s="45"/>
      <c r="S15" s="45"/>
      <c r="T15" s="45"/>
      <c r="AL15" s="49"/>
    </row>
    <row r="16" spans="1:41" ht="42" customHeight="1" x14ac:dyDescent="0.2">
      <c r="A16" s="46">
        <f>VLOOKUP(I11,'Pairings Table'!A29:B38,2)+1</f>
        <v>2</v>
      </c>
      <c r="B16" s="45">
        <f>MATCH(I11,'Pairings Table'!A1:K1)</f>
        <v>11</v>
      </c>
      <c r="F16" s="84" t="s">
        <v>105</v>
      </c>
      <c r="G16" s="100" t="s">
        <v>117</v>
      </c>
      <c r="H16" s="67" t="s">
        <v>111</v>
      </c>
      <c r="I16" s="103" t="s">
        <v>110</v>
      </c>
      <c r="J16" s="97" t="s">
        <v>118</v>
      </c>
      <c r="K16" s="143" t="s">
        <v>104</v>
      </c>
      <c r="L16" s="144"/>
      <c r="M16" s="145"/>
      <c r="N16" s="45"/>
      <c r="O16" s="45"/>
      <c r="P16" s="45"/>
      <c r="Q16" s="45"/>
      <c r="R16" s="77"/>
      <c r="S16" s="77"/>
      <c r="T16" s="78"/>
      <c r="U16" s="78"/>
      <c r="V16" s="78"/>
      <c r="W16" s="78"/>
      <c r="AM16" s="45"/>
      <c r="AN16" s="45"/>
      <c r="AO16" s="45"/>
    </row>
    <row r="17" spans="1:42" ht="28.5" customHeight="1" x14ac:dyDescent="0.2">
      <c r="A17" s="45">
        <v>2</v>
      </c>
      <c r="B17" s="91">
        <f>MATCH(D17,'Pairings Table'!$A$1:$A$23,0)</f>
        <v>21</v>
      </c>
      <c r="C17" s="91"/>
      <c r="D17" s="91" t="str">
        <f>IFERROR(HLOOKUP($I$11,'Pairings Table'!$N$1:$W$9,'MCO-DOH Quarterly Report'!$A17, FALSE)," ")</f>
        <v>St. Luke's Cornwall</v>
      </c>
      <c r="F17" s="85" t="str">
        <f t="shared" ref="F17:F24" si="0">IF(D17=0,"",D17)</f>
        <v>St. Luke's Cornwall</v>
      </c>
      <c r="G17" s="101"/>
      <c r="H17" s="55">
        <f t="shared" ref="H17:H22" si="1">IF(ISBLANK(G17),,IF(G17&gt;=4,H28, (G17/4)*H28))</f>
        <v>0</v>
      </c>
      <c r="I17" s="104"/>
      <c r="J17" s="98">
        <f>IF(D17=0,,I17-H17)</f>
        <v>0</v>
      </c>
      <c r="K17" s="125"/>
      <c r="L17" s="126"/>
      <c r="M17" s="127"/>
      <c r="N17" s="45"/>
      <c r="O17" s="45"/>
      <c r="P17" s="45"/>
      <c r="Q17" s="45"/>
      <c r="R17" s="79"/>
      <c r="S17" s="79"/>
      <c r="T17" s="78"/>
      <c r="U17" s="78"/>
      <c r="V17" s="78"/>
      <c r="W17" s="78"/>
      <c r="AM17" s="45"/>
      <c r="AN17" s="45"/>
      <c r="AO17" s="45"/>
    </row>
    <row r="18" spans="1:42" ht="28.5" customHeight="1" x14ac:dyDescent="0.2">
      <c r="A18" s="45" t="str">
        <f t="shared" ref="A18:A24" si="2">IF(A17&lt;$A$16,A17+1,"")</f>
        <v/>
      </c>
      <c r="B18" s="91" t="e">
        <f>IF(D18=0, 0, MATCH(D18,'Pairings Table'!$A$1:$A$23,0))</f>
        <v>#N/A</v>
      </c>
      <c r="C18" s="91"/>
      <c r="D18" s="91" t="str">
        <f>IFERROR(HLOOKUP($I$11,'Pairings Table'!$N$1:$W$9,'MCO-DOH Quarterly Report'!$A18, FALSE)," ")</f>
        <v xml:space="preserve"> </v>
      </c>
      <c r="F18" s="85" t="str">
        <f t="shared" si="0"/>
        <v xml:space="preserve"> </v>
      </c>
      <c r="G18" s="101"/>
      <c r="H18" s="55">
        <f t="shared" si="1"/>
        <v>0</v>
      </c>
      <c r="I18" s="104"/>
      <c r="J18" s="98">
        <f t="shared" ref="J18:J24" si="3">IF(D18=0,,I18-H18)</f>
        <v>0</v>
      </c>
      <c r="K18" s="125"/>
      <c r="L18" s="126"/>
      <c r="M18" s="127"/>
      <c r="N18" s="45"/>
      <c r="O18" s="45"/>
      <c r="P18" s="45"/>
      <c r="Q18" s="45"/>
      <c r="R18" s="79"/>
      <c r="S18" s="79"/>
      <c r="T18" s="78"/>
      <c r="U18" s="78"/>
      <c r="V18" s="78"/>
      <c r="W18" s="78"/>
      <c r="AM18" s="45"/>
      <c r="AN18" s="45"/>
      <c r="AO18" s="45"/>
    </row>
    <row r="19" spans="1:42" ht="28.5" customHeight="1" x14ac:dyDescent="0.2">
      <c r="A19" s="45" t="str">
        <f t="shared" si="2"/>
        <v/>
      </c>
      <c r="B19" s="91" t="e">
        <f>IF(D19=0, 0, MATCH(D19,'Pairings Table'!$A$1:$A$23,0))</f>
        <v>#N/A</v>
      </c>
      <c r="C19" s="91"/>
      <c r="D19" s="91" t="str">
        <f>IFERROR(HLOOKUP($I$11,'Pairings Table'!$N$1:$W$9,'MCO-DOH Quarterly Report'!$A19, FALSE)," ")</f>
        <v xml:space="preserve"> </v>
      </c>
      <c r="F19" s="86" t="str">
        <f t="shared" si="0"/>
        <v xml:space="preserve"> </v>
      </c>
      <c r="G19" s="101"/>
      <c r="H19" s="55">
        <f t="shared" si="1"/>
        <v>0</v>
      </c>
      <c r="I19" s="104"/>
      <c r="J19" s="98">
        <f t="shared" si="3"/>
        <v>0</v>
      </c>
      <c r="K19" s="125"/>
      <c r="L19" s="126"/>
      <c r="M19" s="127"/>
      <c r="N19" s="45"/>
      <c r="O19" s="45"/>
      <c r="P19" s="45"/>
      <c r="Q19" s="45"/>
      <c r="R19" s="79"/>
      <c r="S19" s="79"/>
      <c r="T19" s="78"/>
      <c r="U19" s="78"/>
      <c r="V19" s="78"/>
      <c r="W19" s="78"/>
      <c r="AM19" s="45"/>
      <c r="AN19" s="45"/>
      <c r="AO19" s="45"/>
    </row>
    <row r="20" spans="1:42" ht="28.5" customHeight="1" x14ac:dyDescent="0.2">
      <c r="A20" s="45" t="str">
        <f t="shared" si="2"/>
        <v/>
      </c>
      <c r="B20" s="91" t="e">
        <f>IF(D20=0, 0, MATCH(D20,'Pairings Table'!$A$1:$A$23,0))</f>
        <v>#N/A</v>
      </c>
      <c r="C20" s="91"/>
      <c r="D20" s="91" t="str">
        <f>IFERROR(HLOOKUP($I$11,'Pairings Table'!$N$1:$W$9,'MCO-DOH Quarterly Report'!$A20, FALSE)," ")</f>
        <v xml:space="preserve"> </v>
      </c>
      <c r="F20" s="86" t="str">
        <f t="shared" si="0"/>
        <v xml:space="preserve"> </v>
      </c>
      <c r="G20" s="101"/>
      <c r="H20" s="55">
        <f t="shared" si="1"/>
        <v>0</v>
      </c>
      <c r="I20" s="104"/>
      <c r="J20" s="98">
        <f t="shared" si="3"/>
        <v>0</v>
      </c>
      <c r="K20" s="125"/>
      <c r="L20" s="126"/>
      <c r="M20" s="127"/>
      <c r="N20" s="45"/>
      <c r="O20" s="45"/>
      <c r="P20" s="45"/>
      <c r="Q20" s="45"/>
      <c r="R20" s="79"/>
      <c r="S20" s="79"/>
      <c r="T20" s="78"/>
      <c r="U20" s="78"/>
      <c r="V20" s="78"/>
      <c r="W20" s="78"/>
      <c r="AM20" s="45"/>
      <c r="AN20" s="45"/>
      <c r="AO20" s="45"/>
    </row>
    <row r="21" spans="1:42" ht="28.5" customHeight="1" x14ac:dyDescent="0.2">
      <c r="A21" s="45" t="str">
        <f t="shared" si="2"/>
        <v/>
      </c>
      <c r="B21" s="91" t="e">
        <f>IF(D21=0, 0, MATCH(D21,'Pairings Table'!$A$1:$A$23,0))</f>
        <v>#N/A</v>
      </c>
      <c r="C21" s="91"/>
      <c r="D21" s="91" t="str">
        <f>IFERROR(HLOOKUP($I$11,'Pairings Table'!$N$1:$W$9,'MCO-DOH Quarterly Report'!$A21, FALSE)," ")</f>
        <v xml:space="preserve"> </v>
      </c>
      <c r="F21" s="86" t="str">
        <f t="shared" si="0"/>
        <v xml:space="preserve"> </v>
      </c>
      <c r="G21" s="101"/>
      <c r="H21" s="55">
        <f t="shared" si="1"/>
        <v>0</v>
      </c>
      <c r="I21" s="104"/>
      <c r="J21" s="98">
        <f t="shared" si="3"/>
        <v>0</v>
      </c>
      <c r="K21" s="125"/>
      <c r="L21" s="126"/>
      <c r="M21" s="127"/>
      <c r="N21" s="45"/>
      <c r="O21" s="45"/>
      <c r="P21" s="45"/>
      <c r="Q21" s="45"/>
      <c r="R21" s="79"/>
      <c r="S21" s="79"/>
      <c r="T21" s="78"/>
      <c r="U21" s="78"/>
      <c r="V21" s="78"/>
      <c r="W21" s="78"/>
      <c r="AM21" s="45"/>
      <c r="AN21" s="45"/>
      <c r="AO21" s="45"/>
    </row>
    <row r="22" spans="1:42" ht="28.5" customHeight="1" x14ac:dyDescent="0.2">
      <c r="A22" s="45" t="str">
        <f t="shared" si="2"/>
        <v/>
      </c>
      <c r="B22" s="91" t="e">
        <f>IF(D22=0, 0, MATCH(D22,'Pairings Table'!$A$1:$A$23,0))</f>
        <v>#N/A</v>
      </c>
      <c r="C22" s="91"/>
      <c r="D22" s="91" t="str">
        <f>IFERROR(HLOOKUP($I$11,'Pairings Table'!$N$1:$W$9,'MCO-DOH Quarterly Report'!$A22, FALSE)," ")</f>
        <v xml:space="preserve"> </v>
      </c>
      <c r="F22" s="86" t="str">
        <f t="shared" si="0"/>
        <v xml:space="preserve"> </v>
      </c>
      <c r="G22" s="101"/>
      <c r="H22" s="55">
        <f t="shared" si="1"/>
        <v>0</v>
      </c>
      <c r="I22" s="104"/>
      <c r="J22" s="98">
        <f t="shared" si="3"/>
        <v>0</v>
      </c>
      <c r="K22" s="125"/>
      <c r="L22" s="126"/>
      <c r="M22" s="127"/>
      <c r="N22" s="45"/>
      <c r="O22" s="45"/>
      <c r="P22" s="45"/>
      <c r="Q22" s="45"/>
      <c r="R22" s="79"/>
      <c r="S22" s="79"/>
      <c r="T22" s="78"/>
      <c r="U22" s="78"/>
      <c r="V22" s="78"/>
      <c r="W22" s="78"/>
      <c r="AM22" s="45"/>
      <c r="AN22" s="45"/>
      <c r="AO22" s="45"/>
    </row>
    <row r="23" spans="1:42" ht="28.5" customHeight="1" x14ac:dyDescent="0.2">
      <c r="A23" s="45" t="str">
        <f t="shared" si="2"/>
        <v/>
      </c>
      <c r="B23" s="91" t="e">
        <f>IF(D23=0, 0, MATCH(D23,'Pairings Table'!$A$1:$A$23,0))</f>
        <v>#N/A</v>
      </c>
      <c r="C23" s="91"/>
      <c r="D23" s="91" t="str">
        <f>IFERROR(HLOOKUP($I$11,'Pairings Table'!$N$1:$W$9,'MCO-DOH Quarterly Report'!$A23, FALSE)," ")</f>
        <v xml:space="preserve"> </v>
      </c>
      <c r="F23" s="86" t="str">
        <f t="shared" ref="F23" si="4">IF(D23=0,"",D23)</f>
        <v xml:space="preserve"> </v>
      </c>
      <c r="G23" s="101"/>
      <c r="H23" s="55">
        <f>IF(ISBLANK(G23),,IF(G23&gt;=4,H35, (G23/4)*H35))</f>
        <v>0</v>
      </c>
      <c r="I23" s="104"/>
      <c r="J23" s="98">
        <f t="shared" ref="J23" si="5">IF(D23=0,,I23-H23)</f>
        <v>0</v>
      </c>
      <c r="K23" s="110"/>
      <c r="L23" s="111"/>
      <c r="M23" s="112"/>
      <c r="N23" s="45"/>
      <c r="O23" s="45"/>
      <c r="P23" s="45"/>
      <c r="Q23" s="45"/>
      <c r="R23" s="79"/>
      <c r="S23" s="79"/>
      <c r="T23" s="78"/>
      <c r="U23" s="78"/>
      <c r="V23" s="78"/>
      <c r="W23" s="78"/>
      <c r="AM23" s="45"/>
      <c r="AN23" s="45"/>
      <c r="AO23" s="45"/>
    </row>
    <row r="24" spans="1:42" ht="28.5" customHeight="1" thickBot="1" x14ac:dyDescent="0.25">
      <c r="A24" s="45" t="str">
        <f t="shared" si="2"/>
        <v/>
      </c>
      <c r="B24" s="91" t="e">
        <f>IF(D24=0, 0, MATCH(D24,'Pairings Table'!$A$1:$A$23,0))</f>
        <v>#N/A</v>
      </c>
      <c r="C24" s="91"/>
      <c r="D24" s="91" t="str">
        <f>IFERROR(HLOOKUP($I$11,'Pairings Table'!$N$1:$W$9,'MCO-DOH Quarterly Report'!$A24, FALSE)," ")</f>
        <v xml:space="preserve"> </v>
      </c>
      <c r="F24" s="87" t="str">
        <f t="shared" si="0"/>
        <v xml:space="preserve"> </v>
      </c>
      <c r="G24" s="102"/>
      <c r="H24" s="68">
        <f>IF(ISBLANK(G24),,IF(G24&gt;=4,H35, (G24/4)*H35))</f>
        <v>0</v>
      </c>
      <c r="I24" s="105"/>
      <c r="J24" s="99">
        <f t="shared" si="3"/>
        <v>0</v>
      </c>
      <c r="K24" s="146"/>
      <c r="L24" s="147"/>
      <c r="M24" s="148"/>
      <c r="N24" s="45"/>
      <c r="O24" s="45"/>
      <c r="P24" s="45"/>
      <c r="Q24" s="45"/>
      <c r="R24" s="79"/>
      <c r="S24" s="79"/>
      <c r="T24" s="78"/>
      <c r="U24" s="78"/>
      <c r="V24" s="78"/>
      <c r="W24" s="78"/>
      <c r="AM24" s="45"/>
      <c r="AN24" s="45"/>
      <c r="AO24" s="45"/>
    </row>
    <row r="25" spans="1:42" ht="28.5" customHeight="1" thickBot="1" x14ac:dyDescent="0.25">
      <c r="B25" s="92"/>
      <c r="C25" s="92"/>
      <c r="D25" s="92"/>
      <c r="F25" s="88"/>
      <c r="G25" s="89"/>
      <c r="H25" s="82"/>
      <c r="I25" s="90"/>
      <c r="J25" s="83"/>
      <c r="K25" s="81"/>
      <c r="L25" s="82"/>
      <c r="M25" s="82"/>
      <c r="N25" s="83"/>
      <c r="O25" s="79"/>
      <c r="P25" s="79"/>
      <c r="Q25" s="79"/>
      <c r="R25" s="79"/>
      <c r="S25" s="79"/>
      <c r="T25" s="78"/>
      <c r="U25" s="78"/>
      <c r="V25" s="78"/>
      <c r="W25" s="78"/>
      <c r="AM25" s="45"/>
      <c r="AN25" s="45"/>
      <c r="AO25" s="45"/>
    </row>
    <row r="26" spans="1:42" ht="28.5" customHeight="1" thickBot="1" x14ac:dyDescent="0.25">
      <c r="B26" s="92"/>
      <c r="C26" s="92"/>
      <c r="D26" s="92"/>
      <c r="F26" s="45"/>
      <c r="G26" s="88"/>
      <c r="H26" s="131" t="s">
        <v>122</v>
      </c>
      <c r="I26" s="132"/>
      <c r="J26" s="132"/>
      <c r="K26" s="133"/>
      <c r="L26" s="81"/>
      <c r="M26" s="82"/>
      <c r="N26" s="82"/>
      <c r="O26" s="83"/>
      <c r="P26" s="79"/>
      <c r="Q26" s="79"/>
      <c r="R26" s="79"/>
      <c r="S26" s="79"/>
      <c r="T26" s="79"/>
      <c r="U26" s="78"/>
      <c r="V26" s="78"/>
      <c r="W26" s="78"/>
      <c r="X26" s="78"/>
      <c r="AM26" s="45"/>
      <c r="AN26" s="45"/>
      <c r="AO26" s="45"/>
      <c r="AP26" s="45"/>
    </row>
    <row r="27" spans="1:42" ht="50.25" customHeight="1" x14ac:dyDescent="0.2">
      <c r="B27" s="92"/>
      <c r="C27" s="92"/>
      <c r="D27" s="92"/>
      <c r="F27" s="84" t="s">
        <v>105</v>
      </c>
      <c r="G27" s="93" t="s">
        <v>111</v>
      </c>
      <c r="H27" s="69" t="s">
        <v>79</v>
      </c>
      <c r="I27" s="70" t="s">
        <v>109</v>
      </c>
      <c r="J27" s="67" t="s">
        <v>125</v>
      </c>
      <c r="K27" s="71" t="s">
        <v>126</v>
      </c>
      <c r="L27" s="106"/>
      <c r="M27" s="106"/>
      <c r="N27" s="106"/>
      <c r="O27" s="83"/>
      <c r="P27" s="79"/>
      <c r="Q27" s="79"/>
      <c r="R27" s="79"/>
      <c r="S27" s="79"/>
      <c r="T27" s="79"/>
      <c r="U27" s="78"/>
      <c r="V27" s="78"/>
      <c r="W27" s="78"/>
      <c r="X27" s="78"/>
      <c r="AM27" s="45"/>
      <c r="AN27" s="45"/>
      <c r="AO27" s="45"/>
      <c r="AP27" s="45"/>
    </row>
    <row r="28" spans="1:42" ht="28.5" customHeight="1" x14ac:dyDescent="0.2">
      <c r="B28" s="92"/>
      <c r="C28" s="92"/>
      <c r="D28" s="92"/>
      <c r="F28" s="85" t="str">
        <f t="shared" ref="F28:F34" si="6">F17</f>
        <v>St. Luke's Cornwall</v>
      </c>
      <c r="G28" s="94">
        <f t="shared" ref="G28:G34" si="7">IF(ISBLANK(H17),, H17)</f>
        <v>0</v>
      </c>
      <c r="H28" s="72">
        <f>IF(B17=0,0,INDEX('Pairings Table'!$A$1:$K$23,B17,$B$16)/4)</f>
        <v>0</v>
      </c>
      <c r="I28" s="66"/>
      <c r="J28" s="55">
        <f>IF(ISBLANK(I28),0,I28-H28)</f>
        <v>0</v>
      </c>
      <c r="K28" s="73">
        <f t="shared" ref="K28:K34" si="8">IF(ISBLANK(I28),0,I28-H17)</f>
        <v>0</v>
      </c>
      <c r="L28" s="107"/>
      <c r="M28" s="107"/>
      <c r="N28" s="107"/>
      <c r="O28" s="83"/>
      <c r="P28" s="79"/>
      <c r="Q28" s="79"/>
      <c r="R28" s="79"/>
      <c r="S28" s="79"/>
      <c r="T28" s="79"/>
      <c r="U28" s="78"/>
      <c r="V28" s="78"/>
      <c r="W28" s="78"/>
      <c r="X28" s="78"/>
      <c r="AM28" s="45"/>
      <c r="AN28" s="45"/>
      <c r="AO28" s="45"/>
      <c r="AP28" s="45"/>
    </row>
    <row r="29" spans="1:42" ht="28.5" customHeight="1" x14ac:dyDescent="0.2">
      <c r="B29" s="92"/>
      <c r="C29" s="92"/>
      <c r="D29" s="92"/>
      <c r="F29" s="85" t="str">
        <f t="shared" si="6"/>
        <v xml:space="preserve"> </v>
      </c>
      <c r="G29" s="94">
        <f t="shared" si="7"/>
        <v>0</v>
      </c>
      <c r="H29" s="72" t="e">
        <f>IF(B18=0,0,INDEX('Pairings Table'!$A$1:$K$23,B18,$B$16)/4)</f>
        <v>#N/A</v>
      </c>
      <c r="I29" s="66"/>
      <c r="J29" s="55">
        <f t="shared" ref="J29:J35" si="9">IF(ISBLANK(I29),0,I29-H29)</f>
        <v>0</v>
      </c>
      <c r="K29" s="73">
        <f t="shared" si="8"/>
        <v>0</v>
      </c>
      <c r="L29" s="107"/>
      <c r="M29" s="107"/>
      <c r="N29" s="107"/>
      <c r="O29" s="83"/>
      <c r="P29" s="79"/>
      <c r="Q29" s="79"/>
      <c r="R29" s="79"/>
      <c r="S29" s="79"/>
      <c r="T29" s="79"/>
      <c r="U29" s="78"/>
      <c r="V29" s="78"/>
      <c r="W29" s="78"/>
      <c r="X29" s="78"/>
      <c r="AM29" s="45"/>
      <c r="AN29" s="45"/>
      <c r="AO29" s="45"/>
      <c r="AP29" s="45"/>
    </row>
    <row r="30" spans="1:42" ht="28.5" customHeight="1" x14ac:dyDescent="0.2">
      <c r="B30" s="92"/>
      <c r="C30" s="92"/>
      <c r="D30" s="92"/>
      <c r="F30" s="85" t="str">
        <f t="shared" si="6"/>
        <v xml:space="preserve"> </v>
      </c>
      <c r="G30" s="94">
        <f t="shared" si="7"/>
        <v>0</v>
      </c>
      <c r="H30" s="72" t="e">
        <f>IF(B19=0,0,INDEX('Pairings Table'!$A$1:$K$23,B19,$B$16)/4)</f>
        <v>#N/A</v>
      </c>
      <c r="I30" s="66"/>
      <c r="J30" s="55">
        <f t="shared" si="9"/>
        <v>0</v>
      </c>
      <c r="K30" s="73">
        <f t="shared" si="8"/>
        <v>0</v>
      </c>
      <c r="L30" s="107"/>
      <c r="M30" s="107"/>
      <c r="N30" s="107"/>
      <c r="O30" s="83"/>
      <c r="P30" s="79"/>
      <c r="Q30" s="79"/>
      <c r="R30" s="79"/>
      <c r="S30" s="79"/>
      <c r="T30" s="79"/>
      <c r="U30" s="78"/>
      <c r="V30" s="78"/>
      <c r="W30" s="78"/>
      <c r="X30" s="78"/>
      <c r="AM30" s="45"/>
      <c r="AN30" s="45"/>
      <c r="AO30" s="45"/>
      <c r="AP30" s="45"/>
    </row>
    <row r="31" spans="1:42" ht="28.5" customHeight="1" x14ac:dyDescent="0.2">
      <c r="B31" s="92"/>
      <c r="C31" s="92"/>
      <c r="D31" s="92"/>
      <c r="F31" s="85" t="str">
        <f t="shared" si="6"/>
        <v xml:space="preserve"> </v>
      </c>
      <c r="G31" s="94">
        <f t="shared" si="7"/>
        <v>0</v>
      </c>
      <c r="H31" s="72" t="e">
        <f>IF(B20=0,0,INDEX('Pairings Table'!$A$1:$K$23,B20,$B$16)/4)</f>
        <v>#N/A</v>
      </c>
      <c r="I31" s="66"/>
      <c r="J31" s="55">
        <f t="shared" si="9"/>
        <v>0</v>
      </c>
      <c r="K31" s="73">
        <f t="shared" si="8"/>
        <v>0</v>
      </c>
      <c r="L31" s="107"/>
      <c r="M31" s="107"/>
      <c r="N31" s="107"/>
      <c r="O31" s="83"/>
      <c r="P31" s="79"/>
      <c r="Q31" s="79"/>
      <c r="R31" s="79"/>
      <c r="S31" s="79"/>
      <c r="T31" s="79"/>
      <c r="U31" s="78"/>
      <c r="V31" s="78"/>
      <c r="W31" s="78"/>
      <c r="X31" s="78"/>
      <c r="AM31" s="45"/>
      <c r="AN31" s="45"/>
      <c r="AO31" s="45"/>
      <c r="AP31" s="45"/>
    </row>
    <row r="32" spans="1:42" ht="28.5" customHeight="1" x14ac:dyDescent="0.2">
      <c r="B32" s="92"/>
      <c r="C32" s="92"/>
      <c r="D32" s="92"/>
      <c r="F32" s="85" t="str">
        <f t="shared" si="6"/>
        <v xml:space="preserve"> </v>
      </c>
      <c r="G32" s="94">
        <f t="shared" si="7"/>
        <v>0</v>
      </c>
      <c r="H32" s="72" t="e">
        <f>IF(B21=0,0,INDEX('Pairings Table'!$A$1:$K$23,B21,$B$16)/4)</f>
        <v>#N/A</v>
      </c>
      <c r="I32" s="66"/>
      <c r="J32" s="55">
        <f t="shared" si="9"/>
        <v>0</v>
      </c>
      <c r="K32" s="73">
        <f t="shared" si="8"/>
        <v>0</v>
      </c>
      <c r="L32" s="107"/>
      <c r="M32" s="107"/>
      <c r="N32" s="107"/>
      <c r="O32" s="83"/>
      <c r="P32" s="79"/>
      <c r="Q32" s="79"/>
      <c r="R32" s="79"/>
      <c r="S32" s="79"/>
      <c r="T32" s="79"/>
      <c r="U32" s="78"/>
      <c r="V32" s="78"/>
      <c r="W32" s="78"/>
      <c r="X32" s="78"/>
      <c r="AM32" s="45"/>
      <c r="AN32" s="45"/>
      <c r="AO32" s="45"/>
      <c r="AP32" s="45"/>
    </row>
    <row r="33" spans="2:42" ht="28.5" customHeight="1" x14ac:dyDescent="0.2">
      <c r="B33" s="92"/>
      <c r="C33" s="92"/>
      <c r="D33" s="92"/>
      <c r="F33" s="85" t="str">
        <f t="shared" si="6"/>
        <v xml:space="preserve"> </v>
      </c>
      <c r="G33" s="94">
        <f t="shared" si="7"/>
        <v>0</v>
      </c>
      <c r="H33" s="72" t="e">
        <f>IF(B22=0,0,INDEX('Pairings Table'!$A$1:$K$23,B22,$B$16)/4)</f>
        <v>#N/A</v>
      </c>
      <c r="I33" s="66"/>
      <c r="J33" s="55">
        <f t="shared" si="9"/>
        <v>0</v>
      </c>
      <c r="K33" s="73">
        <f t="shared" si="8"/>
        <v>0</v>
      </c>
      <c r="L33" s="107"/>
      <c r="M33" s="107"/>
      <c r="N33" s="107"/>
      <c r="O33" s="83"/>
      <c r="P33" s="79"/>
      <c r="Q33" s="79"/>
      <c r="R33" s="79"/>
      <c r="S33" s="79"/>
      <c r="T33" s="79"/>
      <c r="U33" s="78"/>
      <c r="V33" s="78"/>
      <c r="W33" s="78"/>
      <c r="X33" s="78"/>
      <c r="AM33" s="45"/>
      <c r="AN33" s="45"/>
      <c r="AO33" s="45"/>
      <c r="AP33" s="45"/>
    </row>
    <row r="34" spans="2:42" ht="28.5" customHeight="1" x14ac:dyDescent="0.2">
      <c r="B34" s="92"/>
      <c r="C34" s="92"/>
      <c r="D34" s="92"/>
      <c r="F34" s="85" t="str">
        <f t="shared" si="6"/>
        <v xml:space="preserve"> </v>
      </c>
      <c r="G34" s="94">
        <f t="shared" si="7"/>
        <v>0</v>
      </c>
      <c r="H34" s="72" t="e">
        <f>IF(B23=0,0,INDEX('Pairings Table'!$A$1:$K$23,B23,$B$16)/4)</f>
        <v>#N/A</v>
      </c>
      <c r="I34" s="113"/>
      <c r="J34" s="55">
        <f t="shared" ref="J34" si="10">IF(ISBLANK(I34),0,I34-H34)</f>
        <v>0</v>
      </c>
      <c r="K34" s="73">
        <f t="shared" si="8"/>
        <v>0</v>
      </c>
      <c r="L34" s="107"/>
      <c r="M34" s="107"/>
      <c r="N34" s="107"/>
      <c r="O34" s="83"/>
      <c r="P34" s="79"/>
      <c r="Q34" s="79"/>
      <c r="R34" s="79"/>
      <c r="S34" s="79"/>
      <c r="T34" s="79"/>
      <c r="U34" s="78"/>
      <c r="V34" s="78"/>
      <c r="W34" s="78"/>
      <c r="X34" s="78"/>
      <c r="AM34" s="45"/>
      <c r="AN34" s="45"/>
      <c r="AO34" s="45"/>
      <c r="AP34" s="45"/>
    </row>
    <row r="35" spans="2:42" ht="28.5" customHeight="1" thickBot="1" x14ac:dyDescent="0.25">
      <c r="B35" s="92"/>
      <c r="C35" s="92"/>
      <c r="D35" s="92"/>
      <c r="F35" s="96" t="str">
        <f t="shared" ref="F35" si="11">F24</f>
        <v xml:space="preserve"> </v>
      </c>
      <c r="G35" s="95">
        <f t="shared" ref="G35" si="12">IF(ISBLANK(H24),, H24)</f>
        <v>0</v>
      </c>
      <c r="H35" s="72" t="e">
        <f>IF(B24=0,0,INDEX('Pairings Table'!$A$1:$K$23,B24,$B$16)/4)</f>
        <v>#N/A</v>
      </c>
      <c r="I35" s="74"/>
      <c r="J35" s="68">
        <f t="shared" si="9"/>
        <v>0</v>
      </c>
      <c r="K35" s="75">
        <f t="shared" ref="K35" si="13">IF(ISBLANK(I35),0,I35-H24)</f>
        <v>0</v>
      </c>
      <c r="L35" s="107"/>
      <c r="M35" s="107"/>
      <c r="N35" s="107"/>
      <c r="O35" s="83"/>
      <c r="P35" s="79"/>
      <c r="Q35" s="79"/>
      <c r="R35" s="79"/>
      <c r="S35" s="79"/>
      <c r="T35" s="79"/>
      <c r="U35" s="78"/>
      <c r="V35" s="78"/>
      <c r="W35" s="78"/>
      <c r="X35" s="78"/>
      <c r="AM35" s="45"/>
      <c r="AN35" s="45"/>
      <c r="AO35" s="45"/>
      <c r="AP35" s="45"/>
    </row>
    <row r="36" spans="2:42" s="45" customFormat="1" ht="12" customHeight="1" x14ac:dyDescent="0.2">
      <c r="F36" s="80"/>
      <c r="G36" s="81"/>
      <c r="H36" s="82"/>
      <c r="I36" s="82"/>
      <c r="J36" s="83"/>
      <c r="K36" s="52"/>
      <c r="L36" s="52"/>
      <c r="M36" s="52"/>
      <c r="N36" s="51"/>
    </row>
    <row r="37" spans="2:42" s="47" customFormat="1" ht="18.75" customHeight="1" x14ac:dyDescent="0.2">
      <c r="F37" s="76" t="s">
        <v>112</v>
      </c>
      <c r="H37" s="63"/>
      <c r="I37" s="63"/>
      <c r="J37" s="63"/>
      <c r="K37" s="63"/>
      <c r="L37" s="63"/>
      <c r="M37" s="63"/>
      <c r="N37" s="64"/>
    </row>
    <row r="38" spans="2:42" ht="18.75" customHeight="1" x14ac:dyDescent="0.2">
      <c r="F38" s="45" t="s">
        <v>119</v>
      </c>
      <c r="G38" s="45"/>
      <c r="H38" s="46"/>
      <c r="I38" s="46"/>
      <c r="J38" s="46"/>
      <c r="K38" s="46"/>
      <c r="L38" s="46"/>
      <c r="M38" s="46"/>
      <c r="N38" s="45"/>
      <c r="O38" s="45"/>
      <c r="P38" s="45"/>
      <c r="Q38" s="45"/>
      <c r="R38" s="45"/>
      <c r="S38" s="45"/>
      <c r="T38" s="45"/>
      <c r="AM38" s="45"/>
    </row>
    <row r="39" spans="2:42" ht="18.75" customHeight="1" x14ac:dyDescent="0.2">
      <c r="F39" s="45" t="s">
        <v>120</v>
      </c>
      <c r="G39" s="45"/>
      <c r="H39" s="46"/>
      <c r="I39" s="46"/>
      <c r="J39" s="46"/>
      <c r="K39" s="46"/>
      <c r="L39" s="46"/>
      <c r="M39" s="46"/>
      <c r="N39" s="45"/>
      <c r="O39" s="45"/>
      <c r="P39" s="45"/>
      <c r="Q39" s="45"/>
      <c r="R39" s="45"/>
      <c r="S39" s="45"/>
      <c r="T39" s="45"/>
      <c r="AM39" s="45"/>
    </row>
    <row r="40" spans="2:42" ht="18.75" customHeight="1" x14ac:dyDescent="0.2">
      <c r="F40" s="45" t="s">
        <v>121</v>
      </c>
      <c r="G40" s="45"/>
      <c r="H40" s="46"/>
      <c r="I40" s="46"/>
      <c r="J40" s="46"/>
      <c r="K40" s="46"/>
      <c r="L40" s="46"/>
      <c r="M40" s="46"/>
      <c r="N40" s="45"/>
      <c r="O40" s="45"/>
      <c r="P40" s="45"/>
      <c r="Q40" s="45"/>
      <c r="R40" s="45"/>
      <c r="S40" s="45"/>
      <c r="T40" s="45"/>
      <c r="AM40" s="45"/>
    </row>
    <row r="41" spans="2:42" ht="24.95" customHeight="1" x14ac:dyDescent="0.2">
      <c r="F41" s="45"/>
      <c r="G41" s="45"/>
      <c r="H41" s="46"/>
      <c r="I41" s="46"/>
      <c r="J41" s="46"/>
      <c r="K41" s="46"/>
      <c r="L41" s="46"/>
      <c r="M41" s="46"/>
      <c r="N41" s="45"/>
      <c r="O41" s="45"/>
      <c r="P41" s="45"/>
      <c r="Q41" s="45"/>
      <c r="R41" s="45"/>
      <c r="S41" s="45"/>
      <c r="T41" s="45"/>
      <c r="AM41" s="45"/>
    </row>
    <row r="42" spans="2:42" ht="24.95" customHeight="1" x14ac:dyDescent="0.2">
      <c r="F42" s="45"/>
      <c r="G42" s="45"/>
      <c r="H42" s="46"/>
      <c r="I42" s="46"/>
      <c r="J42" s="46"/>
      <c r="K42" s="46"/>
      <c r="L42" s="46"/>
      <c r="M42" s="46"/>
      <c r="N42" s="45"/>
      <c r="O42" s="45"/>
      <c r="P42" s="45"/>
      <c r="Q42" s="45"/>
      <c r="R42" s="45"/>
      <c r="S42" s="45"/>
      <c r="T42" s="45"/>
      <c r="AM42" s="45"/>
    </row>
    <row r="43" spans="2:42" ht="24.95" customHeight="1" x14ac:dyDescent="0.2">
      <c r="F43" s="45"/>
      <c r="G43" s="45"/>
      <c r="H43" s="46"/>
      <c r="I43" s="46"/>
      <c r="J43" s="46"/>
      <c r="K43" s="46"/>
      <c r="L43" s="46"/>
      <c r="M43" s="46"/>
      <c r="N43" s="45"/>
      <c r="O43" s="45"/>
      <c r="P43" s="45"/>
      <c r="Q43" s="45"/>
      <c r="R43" s="45"/>
      <c r="S43" s="45"/>
      <c r="T43" s="45"/>
      <c r="AM43" s="45"/>
    </row>
    <row r="44" spans="2:42" ht="24.95" customHeight="1" x14ac:dyDescent="0.2">
      <c r="F44" s="45"/>
      <c r="G44" s="45"/>
      <c r="H44" s="46"/>
      <c r="I44" s="46"/>
      <c r="J44" s="46"/>
      <c r="K44" s="46"/>
      <c r="L44" s="46"/>
      <c r="M44" s="46"/>
      <c r="N44" s="45"/>
      <c r="O44" s="45"/>
      <c r="P44" s="45"/>
      <c r="Q44" s="45"/>
      <c r="R44" s="45"/>
      <c r="S44" s="45"/>
      <c r="T44" s="45"/>
      <c r="AM44" s="45"/>
    </row>
    <row r="45" spans="2:42" ht="24.95" customHeight="1" x14ac:dyDescent="0.2">
      <c r="F45" s="45"/>
      <c r="G45" s="45"/>
      <c r="H45" s="46"/>
      <c r="I45" s="46"/>
      <c r="J45" s="46"/>
      <c r="K45" s="46"/>
      <c r="L45" s="46"/>
      <c r="M45" s="46"/>
      <c r="N45" s="45"/>
      <c r="O45" s="45"/>
      <c r="P45" s="45"/>
      <c r="Q45" s="45"/>
      <c r="R45" s="45"/>
      <c r="S45" s="45"/>
      <c r="T45" s="45"/>
      <c r="AM45" s="45"/>
    </row>
    <row r="46" spans="2:42" ht="24.95" customHeight="1" x14ac:dyDescent="0.2">
      <c r="F46" s="45"/>
      <c r="G46" s="45"/>
      <c r="H46" s="46"/>
      <c r="I46" s="46"/>
      <c r="J46" s="46"/>
      <c r="K46" s="46"/>
      <c r="L46" s="46"/>
      <c r="M46" s="46"/>
      <c r="N46" s="45"/>
      <c r="O46" s="45"/>
      <c r="P46" s="45"/>
      <c r="Q46" s="45"/>
      <c r="R46" s="45"/>
      <c r="S46" s="45"/>
      <c r="T46" s="45"/>
      <c r="AM46" s="45"/>
    </row>
    <row r="47" spans="2:42" ht="24.95" customHeight="1" x14ac:dyDescent="0.2">
      <c r="F47" s="45"/>
      <c r="G47" s="45"/>
      <c r="H47" s="46"/>
      <c r="I47" s="46"/>
      <c r="J47" s="46"/>
      <c r="K47" s="46"/>
      <c r="L47" s="46"/>
      <c r="M47" s="46"/>
      <c r="N47" s="45"/>
      <c r="O47" s="45"/>
      <c r="P47" s="45"/>
      <c r="Q47" s="45"/>
      <c r="R47" s="45"/>
      <c r="S47" s="45"/>
      <c r="T47" s="45"/>
      <c r="AM47" s="45"/>
    </row>
    <row r="48" spans="2:42" ht="24.95" customHeight="1" x14ac:dyDescent="0.2">
      <c r="F48" s="45"/>
      <c r="G48" s="45"/>
      <c r="H48" s="46"/>
      <c r="I48" s="46"/>
      <c r="J48" s="46"/>
      <c r="K48" s="46"/>
      <c r="L48" s="46"/>
      <c r="M48" s="46"/>
      <c r="N48" s="45"/>
      <c r="O48" s="45"/>
      <c r="P48" s="45"/>
      <c r="Q48" s="45"/>
      <c r="R48" s="45"/>
      <c r="S48" s="45"/>
      <c r="T48" s="45"/>
      <c r="AM48" s="45"/>
    </row>
    <row r="49" spans="6:39" ht="24.95" customHeight="1" x14ac:dyDescent="0.2">
      <c r="F49" s="45"/>
      <c r="G49" s="45"/>
      <c r="H49" s="46"/>
      <c r="I49" s="46"/>
      <c r="J49" s="46"/>
      <c r="K49" s="46"/>
      <c r="L49" s="46"/>
      <c r="M49" s="46"/>
      <c r="N49" s="45"/>
      <c r="O49" s="45"/>
      <c r="P49" s="45"/>
      <c r="Q49" s="45"/>
      <c r="R49" s="45"/>
      <c r="S49" s="45"/>
      <c r="T49" s="45"/>
      <c r="AM49" s="45"/>
    </row>
    <row r="50" spans="6:39" ht="24.95" customHeight="1" x14ac:dyDescent="0.2">
      <c r="F50" s="45"/>
      <c r="G50" s="45"/>
      <c r="H50" s="46"/>
      <c r="I50" s="46"/>
      <c r="J50" s="46"/>
      <c r="K50" s="46"/>
      <c r="L50" s="46"/>
      <c r="M50" s="46"/>
      <c r="N50" s="45"/>
      <c r="O50" s="45"/>
      <c r="P50" s="45"/>
      <c r="Q50" s="45"/>
      <c r="R50" s="45"/>
      <c r="S50" s="45"/>
      <c r="T50" s="45"/>
      <c r="AM50" s="45"/>
    </row>
    <row r="51" spans="6:39" ht="24.95" customHeight="1" x14ac:dyDescent="0.2">
      <c r="F51" s="45"/>
      <c r="G51" s="45"/>
      <c r="H51" s="46"/>
      <c r="I51" s="46"/>
      <c r="J51" s="46"/>
      <c r="K51" s="46"/>
      <c r="L51" s="46"/>
      <c r="M51" s="46"/>
      <c r="N51" s="45"/>
      <c r="O51" s="45"/>
      <c r="P51" s="45"/>
      <c r="Q51" s="45"/>
      <c r="R51" s="45"/>
      <c r="S51" s="45"/>
      <c r="T51" s="45"/>
      <c r="AM51" s="45"/>
    </row>
    <row r="52" spans="6:39" ht="24.95" customHeight="1" x14ac:dyDescent="0.2">
      <c r="F52" s="45"/>
      <c r="G52" s="45"/>
      <c r="H52" s="46"/>
      <c r="I52" s="46"/>
      <c r="J52" s="46"/>
      <c r="K52" s="46"/>
      <c r="L52" s="46"/>
      <c r="M52" s="46"/>
      <c r="N52" s="45"/>
      <c r="O52" s="45"/>
      <c r="P52" s="45"/>
      <c r="Q52" s="45"/>
      <c r="R52" s="45"/>
      <c r="S52" s="45"/>
      <c r="T52" s="45"/>
      <c r="AM52" s="45"/>
    </row>
    <row r="53" spans="6:39" ht="24.95" customHeight="1" x14ac:dyDescent="0.2">
      <c r="F53" s="45"/>
      <c r="G53" s="45"/>
      <c r="H53" s="46"/>
      <c r="I53" s="46"/>
      <c r="J53" s="46"/>
      <c r="K53" s="46"/>
      <c r="L53" s="46"/>
      <c r="M53" s="46"/>
      <c r="N53" s="45"/>
      <c r="O53" s="45"/>
      <c r="P53" s="45"/>
      <c r="Q53" s="45"/>
      <c r="R53" s="45"/>
      <c r="S53" s="45"/>
      <c r="T53" s="45"/>
      <c r="AM53" s="45"/>
    </row>
    <row r="54" spans="6:39" ht="24.95" customHeight="1" x14ac:dyDescent="0.2">
      <c r="F54" s="45"/>
      <c r="G54" s="45"/>
      <c r="H54" s="46"/>
      <c r="I54" s="46"/>
      <c r="J54" s="46"/>
      <c r="K54" s="46"/>
      <c r="L54" s="46"/>
      <c r="M54" s="46"/>
      <c r="N54" s="45"/>
      <c r="O54" s="45"/>
      <c r="P54" s="45"/>
      <c r="Q54" s="45"/>
      <c r="R54" s="45"/>
      <c r="S54" s="45"/>
      <c r="T54" s="45"/>
      <c r="AM54" s="45"/>
    </row>
    <row r="55" spans="6:39" ht="15" customHeight="1" x14ac:dyDescent="0.2">
      <c r="F55" s="45"/>
      <c r="G55" s="45"/>
      <c r="H55" s="46"/>
      <c r="I55" s="46"/>
      <c r="J55" s="46"/>
      <c r="K55" s="46"/>
      <c r="L55" s="46"/>
      <c r="M55" s="46"/>
      <c r="N55" s="45"/>
      <c r="O55" s="45"/>
      <c r="P55" s="45"/>
      <c r="Q55" s="45"/>
      <c r="R55" s="45"/>
      <c r="S55" s="45"/>
      <c r="T55" s="45"/>
      <c r="AM55" s="45"/>
    </row>
    <row r="56" spans="6:39" x14ac:dyDescent="0.2">
      <c r="F56" s="45"/>
      <c r="G56" s="45"/>
      <c r="H56" s="46"/>
      <c r="I56" s="46"/>
      <c r="J56" s="46"/>
      <c r="K56" s="46"/>
      <c r="L56" s="46"/>
      <c r="M56" s="46"/>
      <c r="N56" s="45"/>
      <c r="O56" s="45"/>
      <c r="P56" s="45"/>
      <c r="Q56" s="45"/>
      <c r="R56" s="45"/>
      <c r="S56" s="45"/>
      <c r="T56" s="45"/>
      <c r="AM56" s="45"/>
    </row>
    <row r="57" spans="6:39" x14ac:dyDescent="0.2">
      <c r="F57" s="45"/>
      <c r="G57" s="45"/>
      <c r="H57" s="46"/>
      <c r="I57" s="46"/>
      <c r="J57" s="46"/>
      <c r="K57" s="46"/>
      <c r="L57" s="46"/>
      <c r="M57" s="46"/>
      <c r="N57" s="45"/>
      <c r="O57" s="45"/>
      <c r="P57" s="45"/>
      <c r="Q57" s="45"/>
      <c r="R57" s="45"/>
      <c r="S57" s="45"/>
      <c r="T57" s="45"/>
      <c r="AM57" s="45"/>
    </row>
    <row r="58" spans="6:39" x14ac:dyDescent="0.2">
      <c r="F58" s="45"/>
      <c r="G58" s="45"/>
      <c r="H58" s="46"/>
      <c r="I58" s="46"/>
      <c r="J58" s="46"/>
      <c r="K58" s="46"/>
      <c r="L58" s="46"/>
      <c r="M58" s="46"/>
      <c r="N58" s="45"/>
      <c r="O58" s="45"/>
      <c r="P58" s="45"/>
      <c r="Q58" s="45"/>
      <c r="R58" s="45"/>
      <c r="S58" s="45"/>
      <c r="T58" s="45"/>
      <c r="AM58" s="45"/>
    </row>
    <row r="59" spans="6:39" x14ac:dyDescent="0.2">
      <c r="F59" s="45"/>
      <c r="G59" s="45"/>
      <c r="H59" s="46"/>
      <c r="I59" s="46"/>
      <c r="J59" s="46"/>
      <c r="K59" s="46"/>
      <c r="L59" s="46"/>
      <c r="M59" s="46"/>
      <c r="N59" s="45"/>
      <c r="O59" s="45"/>
      <c r="P59" s="45"/>
      <c r="Q59" s="45"/>
      <c r="R59" s="45"/>
      <c r="S59" s="45"/>
      <c r="T59" s="45"/>
      <c r="AM59" s="45"/>
    </row>
    <row r="60" spans="6:39" x14ac:dyDescent="0.2">
      <c r="F60" s="45"/>
      <c r="G60" s="45"/>
      <c r="H60" s="46"/>
      <c r="I60" s="46"/>
      <c r="J60" s="46"/>
      <c r="K60" s="46"/>
      <c r="L60" s="46"/>
      <c r="M60" s="46"/>
      <c r="N60" s="45"/>
      <c r="O60" s="45"/>
      <c r="P60" s="45"/>
      <c r="Q60" s="45"/>
      <c r="R60" s="45"/>
      <c r="S60" s="45"/>
      <c r="T60" s="45"/>
      <c r="AM60" s="45"/>
    </row>
    <row r="61" spans="6:39" x14ac:dyDescent="0.2">
      <c r="F61" s="45"/>
      <c r="G61" s="45"/>
      <c r="H61" s="46"/>
      <c r="I61" s="46"/>
      <c r="J61" s="46"/>
      <c r="K61" s="46"/>
      <c r="L61" s="46"/>
      <c r="M61" s="46"/>
      <c r="N61" s="45"/>
      <c r="O61" s="45"/>
      <c r="P61" s="45"/>
      <c r="Q61" s="45"/>
      <c r="R61" s="45"/>
      <c r="S61" s="45"/>
      <c r="T61" s="45"/>
      <c r="AM61" s="45"/>
    </row>
    <row r="62" spans="6:39" x14ac:dyDescent="0.2">
      <c r="F62" s="45"/>
      <c r="G62" s="45"/>
      <c r="H62" s="46"/>
      <c r="I62" s="46"/>
      <c r="J62" s="46"/>
      <c r="K62" s="46"/>
      <c r="L62" s="46"/>
      <c r="M62" s="46"/>
      <c r="N62" s="45"/>
      <c r="O62" s="45"/>
      <c r="P62" s="45"/>
      <c r="Q62" s="45"/>
      <c r="R62" s="45"/>
      <c r="S62" s="45"/>
      <c r="T62" s="45"/>
      <c r="AM62" s="45"/>
    </row>
    <row r="63" spans="6:39" x14ac:dyDescent="0.2">
      <c r="F63" s="45"/>
      <c r="G63" s="45"/>
      <c r="H63" s="46"/>
      <c r="I63" s="46"/>
      <c r="J63" s="46"/>
      <c r="K63" s="46"/>
      <c r="L63" s="46"/>
      <c r="M63" s="46"/>
      <c r="N63" s="45"/>
      <c r="O63" s="45"/>
      <c r="P63" s="45"/>
      <c r="Q63" s="45"/>
      <c r="R63" s="45"/>
      <c r="S63" s="45"/>
      <c r="T63" s="45"/>
      <c r="AM63" s="45"/>
    </row>
    <row r="64" spans="6:39" x14ac:dyDescent="0.2">
      <c r="F64" s="45"/>
      <c r="G64" s="45"/>
      <c r="H64" s="46"/>
      <c r="I64" s="46"/>
      <c r="J64" s="46"/>
      <c r="K64" s="46"/>
      <c r="L64" s="46"/>
      <c r="M64" s="46"/>
      <c r="N64" s="45"/>
      <c r="O64" s="45"/>
      <c r="P64" s="45"/>
      <c r="Q64" s="45"/>
      <c r="R64" s="45"/>
      <c r="S64" s="45"/>
      <c r="T64" s="45"/>
      <c r="AM64" s="45"/>
    </row>
    <row r="65" spans="6:39" x14ac:dyDescent="0.2">
      <c r="F65" s="45"/>
      <c r="G65" s="45"/>
      <c r="H65" s="46"/>
      <c r="I65" s="46"/>
      <c r="J65" s="46"/>
      <c r="K65" s="46"/>
      <c r="L65" s="46"/>
      <c r="M65" s="46"/>
      <c r="N65" s="45"/>
      <c r="O65" s="45"/>
      <c r="P65" s="45"/>
      <c r="Q65" s="45"/>
      <c r="R65" s="45"/>
      <c r="S65" s="45"/>
      <c r="T65" s="45"/>
      <c r="AM65" s="45"/>
    </row>
    <row r="66" spans="6:39" x14ac:dyDescent="0.2">
      <c r="F66" s="45"/>
      <c r="G66" s="45"/>
      <c r="H66" s="46"/>
      <c r="I66" s="46"/>
      <c r="J66" s="46"/>
      <c r="K66" s="46"/>
      <c r="L66" s="46"/>
      <c r="M66" s="46"/>
      <c r="N66" s="45"/>
      <c r="O66" s="45"/>
      <c r="P66" s="45"/>
      <c r="Q66" s="45"/>
      <c r="R66" s="45"/>
      <c r="S66" s="45"/>
      <c r="T66" s="45"/>
      <c r="AM66" s="45"/>
    </row>
    <row r="67" spans="6:39" x14ac:dyDescent="0.2">
      <c r="F67" s="45"/>
      <c r="G67" s="45"/>
      <c r="H67" s="46"/>
      <c r="I67" s="46"/>
      <c r="J67" s="46"/>
      <c r="K67" s="46"/>
      <c r="L67" s="46"/>
      <c r="M67" s="46"/>
      <c r="N67" s="45"/>
      <c r="O67" s="45"/>
      <c r="P67" s="45"/>
    </row>
    <row r="68" spans="6:39" x14ac:dyDescent="0.2">
      <c r="F68" s="45"/>
      <c r="G68" s="45"/>
      <c r="H68" s="46"/>
      <c r="I68" s="46"/>
      <c r="J68" s="46"/>
      <c r="K68" s="46"/>
      <c r="L68" s="46"/>
      <c r="M68" s="46"/>
      <c r="N68" s="45"/>
      <c r="O68" s="45"/>
      <c r="P68" s="45"/>
    </row>
    <row r="69" spans="6:39" x14ac:dyDescent="0.2">
      <c r="F69" s="45"/>
      <c r="G69" s="45"/>
      <c r="H69" s="46"/>
      <c r="I69" s="46"/>
      <c r="J69" s="46"/>
      <c r="K69" s="46"/>
      <c r="L69" s="46"/>
      <c r="M69" s="46"/>
      <c r="N69" s="45"/>
      <c r="O69" s="45"/>
      <c r="P69" s="45"/>
    </row>
    <row r="70" spans="6:39" x14ac:dyDescent="0.2">
      <c r="F70" s="45"/>
      <c r="G70" s="45"/>
      <c r="H70" s="46"/>
      <c r="I70" s="46"/>
      <c r="J70" s="46"/>
      <c r="K70" s="46"/>
      <c r="L70" s="46"/>
      <c r="M70" s="46"/>
      <c r="N70" s="45"/>
      <c r="O70" s="45"/>
      <c r="P70" s="45"/>
    </row>
    <row r="71" spans="6:39" x14ac:dyDescent="0.2">
      <c r="F71" s="45"/>
      <c r="G71" s="45"/>
      <c r="H71" s="46"/>
      <c r="I71" s="46"/>
      <c r="J71" s="46"/>
      <c r="K71" s="46"/>
      <c r="L71" s="46"/>
      <c r="M71" s="46"/>
      <c r="N71" s="45"/>
      <c r="O71" s="45"/>
      <c r="P71" s="45"/>
    </row>
    <row r="72" spans="6:39" x14ac:dyDescent="0.2">
      <c r="F72" s="45"/>
      <c r="G72" s="45"/>
      <c r="H72" s="46"/>
      <c r="I72" s="46"/>
      <c r="J72" s="46"/>
      <c r="K72" s="46"/>
      <c r="L72" s="46"/>
      <c r="M72" s="46"/>
      <c r="N72" s="45"/>
      <c r="O72" s="45"/>
      <c r="P72" s="45"/>
    </row>
    <row r="73" spans="6:39" x14ac:dyDescent="0.2">
      <c r="F73" s="45"/>
      <c r="G73" s="45"/>
      <c r="H73" s="46"/>
      <c r="I73" s="46"/>
      <c r="J73" s="46"/>
      <c r="K73" s="46"/>
      <c r="L73" s="46"/>
      <c r="M73" s="46"/>
      <c r="N73" s="45"/>
      <c r="O73" s="45"/>
      <c r="P73" s="45"/>
    </row>
    <row r="74" spans="6:39" x14ac:dyDescent="0.2">
      <c r="F74" s="45"/>
      <c r="G74" s="45"/>
      <c r="H74" s="46"/>
      <c r="I74" s="46"/>
      <c r="J74" s="46"/>
      <c r="K74" s="46"/>
      <c r="L74" s="46"/>
      <c r="M74" s="46"/>
      <c r="N74" s="45"/>
      <c r="O74" s="45"/>
      <c r="P74" s="45"/>
    </row>
    <row r="75" spans="6:39" x14ac:dyDescent="0.2">
      <c r="F75" s="45"/>
      <c r="G75" s="45"/>
      <c r="H75" s="46"/>
      <c r="I75" s="46"/>
      <c r="J75" s="46"/>
      <c r="K75" s="46"/>
      <c r="L75" s="46"/>
      <c r="M75" s="46"/>
      <c r="N75" s="45"/>
      <c r="O75" s="45"/>
      <c r="P75" s="45"/>
    </row>
    <row r="76" spans="6:39" x14ac:dyDescent="0.2">
      <c r="F76" s="45"/>
      <c r="G76" s="45"/>
      <c r="H76" s="46"/>
      <c r="I76" s="46"/>
      <c r="J76" s="46"/>
      <c r="K76" s="46"/>
      <c r="L76" s="46"/>
      <c r="M76" s="46"/>
      <c r="N76" s="45"/>
      <c r="O76" s="45"/>
      <c r="P76" s="45"/>
    </row>
    <row r="77" spans="6:39" x14ac:dyDescent="0.2">
      <c r="F77" s="45"/>
      <c r="G77" s="45"/>
      <c r="H77" s="46"/>
      <c r="I77" s="46"/>
      <c r="J77" s="46"/>
      <c r="K77" s="46"/>
      <c r="L77" s="46"/>
      <c r="M77" s="46"/>
      <c r="N77" s="45"/>
      <c r="O77" s="45"/>
      <c r="P77" s="45"/>
    </row>
    <row r="78" spans="6:39" x14ac:dyDescent="0.2">
      <c r="F78" s="45"/>
      <c r="G78" s="45"/>
      <c r="H78" s="46"/>
      <c r="I78" s="46"/>
      <c r="J78" s="46"/>
      <c r="K78" s="46"/>
      <c r="L78" s="46"/>
      <c r="M78" s="46"/>
      <c r="N78" s="45"/>
      <c r="O78" s="45"/>
      <c r="P78" s="45"/>
    </row>
    <row r="79" spans="6:39" x14ac:dyDescent="0.2">
      <c r="F79" s="45"/>
      <c r="G79" s="45"/>
      <c r="H79" s="46"/>
      <c r="I79" s="46"/>
      <c r="J79" s="46"/>
      <c r="K79" s="46"/>
      <c r="L79" s="46"/>
      <c r="M79" s="46"/>
      <c r="N79" s="45"/>
      <c r="O79" s="45"/>
      <c r="P79" s="45"/>
    </row>
    <row r="80" spans="6:39" x14ac:dyDescent="0.2">
      <c r="F80" s="45"/>
      <c r="G80" s="45"/>
      <c r="H80" s="46"/>
      <c r="I80" s="46"/>
      <c r="J80" s="46"/>
      <c r="K80" s="46"/>
      <c r="L80" s="46"/>
      <c r="M80" s="46"/>
      <c r="N80" s="45"/>
      <c r="O80" s="45"/>
      <c r="P80" s="45"/>
    </row>
    <row r="81" spans="6:16" x14ac:dyDescent="0.2">
      <c r="F81" s="45"/>
      <c r="G81" s="45"/>
      <c r="H81" s="46"/>
      <c r="I81" s="46"/>
      <c r="J81" s="46"/>
      <c r="K81" s="46"/>
      <c r="L81" s="46"/>
      <c r="M81" s="46"/>
      <c r="N81" s="45"/>
      <c r="O81" s="45"/>
      <c r="P81" s="45"/>
    </row>
    <row r="82" spans="6:16" x14ac:dyDescent="0.2">
      <c r="F82" s="45"/>
      <c r="G82" s="45"/>
      <c r="H82" s="46"/>
      <c r="I82" s="46"/>
      <c r="J82" s="46"/>
      <c r="K82" s="46"/>
      <c r="L82" s="46"/>
      <c r="M82" s="46"/>
      <c r="N82" s="45"/>
      <c r="O82" s="45"/>
      <c r="P82" s="45"/>
    </row>
    <row r="83" spans="6:16" x14ac:dyDescent="0.2">
      <c r="F83" s="45"/>
      <c r="G83" s="45"/>
      <c r="H83" s="46"/>
      <c r="I83" s="46"/>
      <c r="J83" s="46"/>
      <c r="K83" s="46"/>
      <c r="L83" s="46"/>
      <c r="M83" s="46"/>
      <c r="N83" s="45"/>
      <c r="O83" s="45"/>
      <c r="P83" s="45"/>
    </row>
    <row r="84" spans="6:16" x14ac:dyDescent="0.2">
      <c r="F84" s="45"/>
      <c r="G84" s="45"/>
      <c r="H84" s="46"/>
      <c r="I84" s="46"/>
      <c r="J84" s="46"/>
      <c r="K84" s="46"/>
      <c r="L84" s="46"/>
      <c r="M84" s="46"/>
      <c r="N84" s="45"/>
      <c r="O84" s="45"/>
      <c r="P84" s="45"/>
    </row>
    <row r="85" spans="6:16" x14ac:dyDescent="0.2">
      <c r="F85" s="45"/>
      <c r="G85" s="45"/>
      <c r="H85" s="46"/>
      <c r="I85" s="46"/>
      <c r="J85" s="46"/>
      <c r="K85" s="46"/>
      <c r="L85" s="46"/>
      <c r="M85" s="46"/>
      <c r="N85" s="45"/>
      <c r="O85" s="45"/>
      <c r="P85" s="45"/>
    </row>
    <row r="86" spans="6:16" x14ac:dyDescent="0.2">
      <c r="F86" s="45"/>
      <c r="G86" s="45"/>
      <c r="H86" s="46"/>
      <c r="I86" s="46"/>
      <c r="J86" s="46"/>
      <c r="K86" s="46"/>
      <c r="L86" s="46"/>
      <c r="M86" s="46"/>
      <c r="N86" s="45"/>
      <c r="O86" s="45"/>
      <c r="P86" s="45"/>
    </row>
    <row r="87" spans="6:16" x14ac:dyDescent="0.2">
      <c r="F87" s="45"/>
      <c r="G87" s="45"/>
      <c r="H87" s="46"/>
      <c r="I87" s="46"/>
      <c r="J87" s="46"/>
      <c r="K87" s="46"/>
      <c r="L87" s="46"/>
      <c r="M87" s="46"/>
      <c r="N87" s="45"/>
      <c r="O87" s="45"/>
      <c r="P87" s="45"/>
    </row>
    <row r="88" spans="6:16" x14ac:dyDescent="0.2">
      <c r="F88" s="45"/>
      <c r="G88" s="45"/>
      <c r="H88" s="46"/>
      <c r="I88" s="46"/>
      <c r="J88" s="46"/>
      <c r="K88" s="46"/>
      <c r="L88" s="46"/>
      <c r="M88" s="46"/>
      <c r="N88" s="45"/>
      <c r="O88" s="45"/>
      <c r="P88" s="45"/>
    </row>
    <row r="89" spans="6:16" x14ac:dyDescent="0.2">
      <c r="F89" s="45"/>
      <c r="G89" s="45"/>
      <c r="H89" s="46"/>
      <c r="I89" s="46"/>
      <c r="J89" s="46"/>
      <c r="K89" s="46"/>
      <c r="L89" s="46"/>
      <c r="M89" s="46"/>
      <c r="N89" s="45"/>
      <c r="O89" s="45"/>
      <c r="P89" s="45"/>
    </row>
    <row r="90" spans="6:16" x14ac:dyDescent="0.2">
      <c r="F90" s="45"/>
      <c r="G90" s="45"/>
      <c r="H90" s="46"/>
      <c r="I90" s="46"/>
      <c r="J90" s="46"/>
      <c r="K90" s="46"/>
      <c r="L90" s="46"/>
      <c r="M90" s="46"/>
      <c r="N90" s="45"/>
      <c r="O90" s="45"/>
      <c r="P90" s="45"/>
    </row>
    <row r="91" spans="6:16" x14ac:dyDescent="0.2">
      <c r="F91" s="45"/>
      <c r="G91" s="45"/>
      <c r="H91" s="46"/>
      <c r="I91" s="46"/>
      <c r="J91" s="46"/>
      <c r="K91" s="46"/>
      <c r="L91" s="46"/>
      <c r="M91" s="46"/>
      <c r="N91" s="45"/>
      <c r="O91" s="45"/>
      <c r="P91" s="45"/>
    </row>
    <row r="92" spans="6:16" x14ac:dyDescent="0.2">
      <c r="F92" s="45"/>
      <c r="G92" s="45"/>
      <c r="H92" s="46"/>
      <c r="I92" s="46"/>
      <c r="J92" s="46"/>
      <c r="K92" s="46"/>
      <c r="L92" s="46"/>
      <c r="M92" s="46"/>
      <c r="N92" s="45"/>
      <c r="O92" s="45"/>
      <c r="P92" s="45"/>
    </row>
    <row r="93" spans="6:16" x14ac:dyDescent="0.2">
      <c r="F93" s="45"/>
      <c r="G93" s="45"/>
      <c r="H93" s="46"/>
      <c r="I93" s="46"/>
      <c r="J93" s="46"/>
      <c r="K93" s="46"/>
      <c r="L93" s="46"/>
      <c r="M93" s="46"/>
      <c r="N93" s="45"/>
      <c r="O93" s="45"/>
      <c r="P93" s="45"/>
    </row>
    <row r="94" spans="6:16" x14ac:dyDescent="0.2">
      <c r="F94" s="45"/>
      <c r="G94" s="45"/>
      <c r="H94" s="46"/>
      <c r="I94" s="46"/>
      <c r="J94" s="46"/>
      <c r="K94" s="46"/>
      <c r="L94" s="46"/>
      <c r="M94" s="46"/>
      <c r="N94" s="45"/>
      <c r="O94" s="45"/>
      <c r="P94" s="45"/>
    </row>
    <row r="95" spans="6:16" x14ac:dyDescent="0.2">
      <c r="F95" s="45"/>
      <c r="G95" s="45"/>
      <c r="H95" s="46"/>
      <c r="I95" s="46"/>
      <c r="J95" s="46"/>
      <c r="K95" s="46"/>
      <c r="L95" s="46"/>
      <c r="M95" s="46"/>
      <c r="N95" s="45"/>
      <c r="O95" s="45"/>
      <c r="P95" s="45"/>
    </row>
    <row r="96" spans="6:16" x14ac:dyDescent="0.2">
      <c r="F96" s="45"/>
      <c r="G96" s="45"/>
      <c r="H96" s="46"/>
      <c r="I96" s="46"/>
      <c r="J96" s="46"/>
      <c r="K96" s="46"/>
      <c r="L96" s="46"/>
      <c r="M96" s="46"/>
      <c r="N96" s="45"/>
      <c r="O96" s="45"/>
      <c r="P96" s="45"/>
    </row>
    <row r="97" spans="6:16" x14ac:dyDescent="0.2">
      <c r="F97" s="45"/>
      <c r="G97" s="45"/>
      <c r="H97" s="46"/>
      <c r="I97" s="46"/>
      <c r="J97" s="46"/>
      <c r="K97" s="46"/>
      <c r="L97" s="46"/>
      <c r="M97" s="46"/>
      <c r="N97" s="45"/>
      <c r="O97" s="45"/>
      <c r="P97" s="45"/>
    </row>
    <row r="98" spans="6:16" x14ac:dyDescent="0.2">
      <c r="F98" s="45"/>
      <c r="G98" s="45"/>
      <c r="H98" s="46"/>
      <c r="I98" s="46"/>
      <c r="J98" s="46"/>
      <c r="K98" s="46"/>
      <c r="L98" s="46"/>
      <c r="M98" s="46"/>
      <c r="N98" s="45"/>
      <c r="O98" s="45"/>
      <c r="P98" s="45"/>
    </row>
    <row r="99" spans="6:16" x14ac:dyDescent="0.2">
      <c r="F99" s="45"/>
      <c r="G99" s="45"/>
      <c r="H99" s="46"/>
      <c r="I99" s="46"/>
      <c r="J99" s="46"/>
      <c r="K99" s="46"/>
      <c r="L99" s="46"/>
      <c r="M99" s="46"/>
      <c r="N99" s="45"/>
      <c r="O99" s="45"/>
      <c r="P99" s="45"/>
    </row>
    <row r="100" spans="6:16" x14ac:dyDescent="0.2">
      <c r="F100" s="45"/>
      <c r="G100" s="45"/>
      <c r="H100" s="46"/>
      <c r="I100" s="46"/>
      <c r="J100" s="46"/>
      <c r="K100" s="46"/>
      <c r="L100" s="46"/>
      <c r="M100" s="46"/>
      <c r="N100" s="45"/>
      <c r="O100" s="45"/>
      <c r="P100" s="45"/>
    </row>
    <row r="101" spans="6:16" x14ac:dyDescent="0.2">
      <c r="F101" s="45"/>
      <c r="G101" s="45"/>
      <c r="H101" s="46"/>
      <c r="I101" s="46"/>
      <c r="J101" s="46"/>
      <c r="K101" s="46"/>
      <c r="L101" s="46"/>
      <c r="M101" s="46"/>
      <c r="N101" s="45"/>
      <c r="O101" s="45"/>
      <c r="P101" s="45"/>
    </row>
    <row r="102" spans="6:16" x14ac:dyDescent="0.2">
      <c r="F102" s="45"/>
      <c r="G102" s="45"/>
      <c r="H102" s="46"/>
      <c r="I102" s="46"/>
      <c r="J102" s="46"/>
      <c r="K102" s="46"/>
      <c r="L102" s="46"/>
      <c r="M102" s="46"/>
      <c r="N102" s="45"/>
      <c r="O102" s="45"/>
      <c r="P102" s="45"/>
    </row>
    <row r="103" spans="6:16" x14ac:dyDescent="0.2">
      <c r="F103" s="45"/>
      <c r="G103" s="45"/>
      <c r="H103" s="46"/>
      <c r="I103" s="46"/>
      <c r="J103" s="46"/>
      <c r="K103" s="46"/>
      <c r="L103" s="46"/>
      <c r="M103" s="46"/>
      <c r="N103" s="45"/>
      <c r="O103" s="45"/>
      <c r="P103" s="45"/>
    </row>
    <row r="104" spans="6:16" x14ac:dyDescent="0.2">
      <c r="F104" s="45"/>
      <c r="G104" s="45"/>
      <c r="H104" s="46"/>
      <c r="I104" s="46"/>
      <c r="J104" s="46"/>
      <c r="K104" s="46"/>
      <c r="L104" s="46"/>
      <c r="M104" s="46"/>
      <c r="N104" s="45"/>
      <c r="O104" s="45"/>
      <c r="P104" s="45"/>
    </row>
    <row r="105" spans="6:16" x14ac:dyDescent="0.2">
      <c r="F105" s="45"/>
      <c r="G105" s="45"/>
      <c r="H105" s="46"/>
      <c r="I105" s="46"/>
      <c r="J105" s="46"/>
      <c r="K105" s="46"/>
      <c r="L105" s="46"/>
      <c r="M105" s="46"/>
      <c r="N105" s="45"/>
      <c r="O105" s="45"/>
      <c r="P105" s="45"/>
    </row>
    <row r="106" spans="6:16" x14ac:dyDescent="0.2">
      <c r="F106" s="45"/>
      <c r="G106" s="45"/>
      <c r="H106" s="46"/>
      <c r="I106" s="46"/>
      <c r="J106" s="46"/>
      <c r="K106" s="46"/>
      <c r="L106" s="46"/>
      <c r="M106" s="46"/>
      <c r="N106" s="45"/>
      <c r="O106" s="45"/>
      <c r="P106" s="45"/>
    </row>
    <row r="107" spans="6:16" x14ac:dyDescent="0.2">
      <c r="F107" s="45"/>
      <c r="G107" s="45"/>
      <c r="H107" s="46"/>
      <c r="I107" s="46"/>
      <c r="J107" s="46"/>
      <c r="K107" s="46"/>
      <c r="L107" s="46"/>
      <c r="M107" s="46"/>
      <c r="N107" s="45"/>
      <c r="O107" s="45"/>
      <c r="P107" s="45"/>
    </row>
    <row r="108" spans="6:16" x14ac:dyDescent="0.2">
      <c r="F108" s="45"/>
      <c r="G108" s="45"/>
      <c r="H108" s="46"/>
      <c r="I108" s="46"/>
      <c r="J108" s="46"/>
      <c r="K108" s="46"/>
      <c r="L108" s="46"/>
      <c r="M108" s="46"/>
      <c r="N108" s="45"/>
      <c r="O108" s="45"/>
      <c r="P108" s="45"/>
    </row>
    <row r="109" spans="6:16" x14ac:dyDescent="0.2">
      <c r="F109" s="45"/>
      <c r="G109" s="45"/>
      <c r="H109" s="46"/>
      <c r="I109" s="46"/>
      <c r="J109" s="46"/>
      <c r="K109" s="46"/>
      <c r="L109" s="46"/>
      <c r="M109" s="46"/>
      <c r="N109" s="45"/>
      <c r="O109" s="45"/>
      <c r="P109" s="45"/>
    </row>
    <row r="110" spans="6:16" x14ac:dyDescent="0.2">
      <c r="F110" s="45"/>
      <c r="G110" s="45"/>
      <c r="H110" s="46"/>
      <c r="I110" s="46"/>
      <c r="J110" s="46"/>
      <c r="K110" s="46"/>
      <c r="L110" s="46"/>
      <c r="M110" s="46"/>
      <c r="N110" s="45"/>
      <c r="O110" s="45"/>
      <c r="P110" s="45"/>
    </row>
    <row r="111" spans="6:16" x14ac:dyDescent="0.2">
      <c r="F111" s="45"/>
      <c r="G111" s="45"/>
      <c r="H111" s="46"/>
      <c r="I111" s="46"/>
      <c r="J111" s="46"/>
      <c r="K111" s="46"/>
      <c r="L111" s="46"/>
      <c r="M111" s="46"/>
      <c r="N111" s="45"/>
      <c r="O111" s="45"/>
      <c r="P111" s="45"/>
    </row>
    <row r="112" spans="6:16" x14ac:dyDescent="0.2">
      <c r="F112" s="45"/>
      <c r="G112" s="45"/>
      <c r="H112" s="46"/>
      <c r="I112" s="46"/>
      <c r="J112" s="46"/>
      <c r="K112" s="46"/>
      <c r="L112" s="46"/>
      <c r="M112" s="46"/>
      <c r="N112" s="45"/>
      <c r="O112" s="45"/>
      <c r="P112" s="45"/>
    </row>
    <row r="113" spans="6:16" x14ac:dyDescent="0.2">
      <c r="F113" s="45"/>
      <c r="G113" s="45"/>
      <c r="H113" s="46"/>
      <c r="I113" s="46"/>
      <c r="J113" s="46"/>
      <c r="K113" s="46"/>
      <c r="L113" s="46"/>
      <c r="M113" s="46"/>
      <c r="N113" s="45"/>
      <c r="O113" s="45"/>
      <c r="P113" s="45"/>
    </row>
    <row r="114" spans="6:16" x14ac:dyDescent="0.2">
      <c r="F114" s="45"/>
      <c r="G114" s="45"/>
      <c r="H114" s="46"/>
      <c r="I114" s="46"/>
      <c r="J114" s="46"/>
      <c r="K114" s="46"/>
      <c r="L114" s="46"/>
      <c r="M114" s="46"/>
      <c r="N114" s="45"/>
      <c r="O114" s="45"/>
      <c r="P114" s="45"/>
    </row>
    <row r="115" spans="6:16" x14ac:dyDescent="0.2">
      <c r="F115" s="45"/>
      <c r="G115" s="45"/>
      <c r="H115" s="46"/>
      <c r="I115" s="46"/>
      <c r="J115" s="46"/>
      <c r="K115" s="46"/>
      <c r="L115" s="46"/>
      <c r="M115" s="46"/>
      <c r="N115" s="45"/>
      <c r="O115" s="45"/>
      <c r="P115" s="45"/>
    </row>
    <row r="116" spans="6:16" x14ac:dyDescent="0.2">
      <c r="F116" s="45"/>
      <c r="G116" s="45"/>
      <c r="H116" s="46"/>
      <c r="I116" s="46"/>
      <c r="J116" s="46"/>
      <c r="K116" s="46"/>
      <c r="L116" s="46"/>
      <c r="M116" s="46"/>
      <c r="N116" s="45"/>
      <c r="O116" s="45"/>
      <c r="P116" s="45"/>
    </row>
    <row r="117" spans="6:16" x14ac:dyDescent="0.2">
      <c r="F117" s="45"/>
      <c r="G117" s="45"/>
      <c r="H117" s="46"/>
      <c r="I117" s="46"/>
      <c r="J117" s="46"/>
      <c r="K117" s="46"/>
      <c r="L117" s="46"/>
      <c r="M117" s="46"/>
      <c r="N117" s="45"/>
      <c r="O117" s="45"/>
      <c r="P117" s="45"/>
    </row>
    <row r="118" spans="6:16" x14ac:dyDescent="0.2">
      <c r="F118" s="45"/>
      <c r="G118" s="45"/>
      <c r="H118" s="46"/>
      <c r="I118" s="46"/>
      <c r="J118" s="46"/>
      <c r="K118" s="46"/>
      <c r="L118" s="46"/>
      <c r="M118" s="46"/>
      <c r="N118" s="45"/>
      <c r="O118" s="45"/>
      <c r="P118" s="45"/>
    </row>
    <row r="119" spans="6:16" x14ac:dyDescent="0.2">
      <c r="F119" s="45"/>
      <c r="G119" s="45"/>
      <c r="H119" s="46"/>
      <c r="I119" s="46"/>
      <c r="J119" s="46"/>
      <c r="K119" s="46"/>
      <c r="L119" s="46"/>
      <c r="M119" s="46"/>
      <c r="N119" s="45"/>
      <c r="O119" s="45"/>
      <c r="P119" s="45"/>
    </row>
    <row r="120" spans="6:16" x14ac:dyDescent="0.2">
      <c r="F120" s="45"/>
      <c r="G120" s="45"/>
      <c r="H120" s="46"/>
      <c r="I120" s="46"/>
      <c r="J120" s="46"/>
      <c r="K120" s="46"/>
      <c r="L120" s="46"/>
      <c r="M120" s="46"/>
      <c r="N120" s="45"/>
      <c r="O120" s="45"/>
      <c r="P120" s="45"/>
    </row>
    <row r="121" spans="6:16" x14ac:dyDescent="0.2">
      <c r="F121" s="45"/>
      <c r="G121" s="45"/>
      <c r="H121" s="46"/>
      <c r="I121" s="46"/>
      <c r="J121" s="46"/>
      <c r="K121" s="46"/>
      <c r="L121" s="46"/>
      <c r="M121" s="46"/>
      <c r="N121" s="45"/>
      <c r="O121" s="45"/>
      <c r="P121" s="45"/>
    </row>
    <row r="122" spans="6:16" x14ac:dyDescent="0.2">
      <c r="F122" s="45"/>
      <c r="G122" s="45"/>
      <c r="H122" s="46"/>
      <c r="I122" s="46"/>
      <c r="J122" s="46"/>
      <c r="K122" s="46"/>
      <c r="L122" s="46"/>
      <c r="M122" s="46"/>
      <c r="N122" s="45"/>
      <c r="O122" s="45"/>
      <c r="P122" s="45"/>
    </row>
    <row r="123" spans="6:16" x14ac:dyDescent="0.2">
      <c r="F123" s="45"/>
      <c r="G123" s="45"/>
      <c r="H123" s="46"/>
      <c r="I123" s="46"/>
      <c r="J123" s="46"/>
      <c r="K123" s="46"/>
      <c r="L123" s="46"/>
      <c r="M123" s="46"/>
      <c r="N123" s="45"/>
      <c r="O123" s="45"/>
      <c r="P123" s="45"/>
    </row>
    <row r="124" spans="6:16" x14ac:dyDescent="0.2">
      <c r="F124" s="45"/>
      <c r="G124" s="45"/>
      <c r="H124" s="46"/>
      <c r="I124" s="46"/>
      <c r="J124" s="46"/>
      <c r="K124" s="46"/>
      <c r="L124" s="46"/>
      <c r="M124" s="46"/>
      <c r="N124" s="45"/>
      <c r="O124" s="45"/>
      <c r="P124" s="45"/>
    </row>
    <row r="125" spans="6:16" x14ac:dyDescent="0.2">
      <c r="F125" s="45"/>
      <c r="G125" s="45"/>
      <c r="H125" s="46"/>
      <c r="I125" s="46"/>
      <c r="J125" s="46"/>
      <c r="K125" s="46"/>
      <c r="L125" s="46"/>
      <c r="M125" s="46"/>
      <c r="N125" s="45"/>
      <c r="O125" s="45"/>
      <c r="P125" s="45"/>
    </row>
    <row r="126" spans="6:16" x14ac:dyDescent="0.2">
      <c r="F126" s="45"/>
      <c r="G126" s="45"/>
      <c r="H126" s="46"/>
      <c r="I126" s="46"/>
      <c r="J126" s="46"/>
      <c r="K126" s="46"/>
      <c r="L126" s="46"/>
      <c r="M126" s="46"/>
      <c r="N126" s="45"/>
      <c r="O126" s="45"/>
      <c r="P126" s="45"/>
    </row>
    <row r="127" spans="6:16" x14ac:dyDescent="0.2">
      <c r="F127" s="45"/>
      <c r="G127" s="45"/>
      <c r="H127" s="46"/>
      <c r="I127" s="46"/>
      <c r="J127" s="46"/>
      <c r="K127" s="46"/>
      <c r="L127" s="46"/>
      <c r="M127" s="46"/>
      <c r="N127" s="45"/>
      <c r="O127" s="45"/>
      <c r="P127" s="45"/>
    </row>
    <row r="128" spans="6:16" x14ac:dyDescent="0.2">
      <c r="F128" s="45"/>
      <c r="G128" s="45"/>
      <c r="H128" s="46"/>
      <c r="I128" s="46"/>
      <c r="J128" s="46"/>
      <c r="K128" s="46"/>
      <c r="L128" s="46"/>
      <c r="M128" s="46"/>
      <c r="N128" s="45"/>
      <c r="O128" s="45"/>
      <c r="P128" s="45"/>
    </row>
    <row r="129" spans="6:16" x14ac:dyDescent="0.2">
      <c r="F129" s="45"/>
      <c r="G129" s="45"/>
      <c r="H129" s="46"/>
      <c r="I129" s="46"/>
      <c r="J129" s="46"/>
      <c r="K129" s="46"/>
      <c r="L129" s="46"/>
      <c r="M129" s="46"/>
      <c r="N129" s="45"/>
      <c r="O129" s="45"/>
      <c r="P129" s="45"/>
    </row>
    <row r="130" spans="6:16" x14ac:dyDescent="0.2">
      <c r="F130" s="45"/>
      <c r="G130" s="45"/>
      <c r="H130" s="46"/>
      <c r="I130" s="46"/>
      <c r="J130" s="46"/>
      <c r="K130" s="46"/>
      <c r="L130" s="46"/>
      <c r="M130" s="46"/>
      <c r="N130" s="45"/>
      <c r="O130" s="45"/>
      <c r="P130" s="45"/>
    </row>
    <row r="131" spans="6:16" x14ac:dyDescent="0.2">
      <c r="F131" s="45"/>
      <c r="G131" s="45"/>
      <c r="H131" s="46"/>
      <c r="I131" s="46"/>
      <c r="J131" s="46"/>
      <c r="K131" s="46"/>
      <c r="L131" s="46"/>
      <c r="M131" s="46"/>
      <c r="N131" s="45"/>
      <c r="O131" s="45"/>
      <c r="P131" s="45"/>
    </row>
    <row r="132" spans="6:16" x14ac:dyDescent="0.2">
      <c r="F132" s="45"/>
      <c r="G132" s="45"/>
      <c r="H132" s="46"/>
      <c r="I132" s="46"/>
      <c r="J132" s="46"/>
      <c r="K132" s="46"/>
      <c r="L132" s="46"/>
      <c r="M132" s="46"/>
      <c r="N132" s="45"/>
      <c r="O132" s="45"/>
      <c r="P132" s="45"/>
    </row>
    <row r="133" spans="6:16" x14ac:dyDescent="0.2">
      <c r="F133" s="45"/>
      <c r="G133" s="45"/>
      <c r="H133" s="46"/>
      <c r="I133" s="46"/>
      <c r="J133" s="46"/>
      <c r="K133" s="46"/>
      <c r="L133" s="46"/>
      <c r="M133" s="46"/>
      <c r="N133" s="45"/>
      <c r="O133" s="45"/>
      <c r="P133" s="45"/>
    </row>
    <row r="134" spans="6:16" x14ac:dyDescent="0.2">
      <c r="F134" s="45"/>
      <c r="G134" s="45"/>
      <c r="H134" s="46"/>
      <c r="I134" s="46"/>
      <c r="J134" s="46"/>
      <c r="K134" s="46"/>
      <c r="L134" s="46"/>
      <c r="M134" s="46"/>
      <c r="N134" s="45"/>
      <c r="O134" s="45"/>
      <c r="P134" s="45"/>
    </row>
    <row r="135" spans="6:16" x14ac:dyDescent="0.2">
      <c r="F135" s="45"/>
      <c r="G135" s="45"/>
      <c r="H135" s="46"/>
      <c r="I135" s="46"/>
      <c r="J135" s="46"/>
      <c r="K135" s="46"/>
      <c r="L135" s="46"/>
      <c r="M135" s="46"/>
      <c r="N135" s="45"/>
      <c r="O135" s="45"/>
      <c r="P135" s="45"/>
    </row>
    <row r="136" spans="6:16" x14ac:dyDescent="0.2">
      <c r="F136" s="45"/>
      <c r="G136" s="45"/>
      <c r="H136" s="46"/>
      <c r="I136" s="46"/>
      <c r="J136" s="46"/>
      <c r="K136" s="46"/>
      <c r="L136" s="46"/>
      <c r="M136" s="46"/>
      <c r="N136" s="45"/>
      <c r="O136" s="45"/>
      <c r="P136" s="45"/>
    </row>
    <row r="137" spans="6:16" x14ac:dyDescent="0.2">
      <c r="F137" s="45"/>
      <c r="G137" s="45"/>
      <c r="H137" s="46"/>
      <c r="I137" s="46"/>
      <c r="J137" s="46"/>
      <c r="K137" s="46"/>
      <c r="L137" s="46"/>
      <c r="M137" s="46"/>
      <c r="N137" s="45"/>
      <c r="O137" s="45"/>
      <c r="P137" s="45"/>
    </row>
    <row r="138" spans="6:16" x14ac:dyDescent="0.2">
      <c r="F138" s="45"/>
      <c r="G138" s="45"/>
      <c r="H138" s="46"/>
      <c r="I138" s="46"/>
      <c r="J138" s="46"/>
      <c r="K138" s="46"/>
      <c r="L138" s="46"/>
      <c r="M138" s="46"/>
      <c r="N138" s="45"/>
      <c r="O138" s="45"/>
      <c r="P138" s="45"/>
    </row>
    <row r="139" spans="6:16" x14ac:dyDescent="0.2">
      <c r="F139" s="45"/>
      <c r="G139" s="45"/>
      <c r="H139" s="46"/>
      <c r="I139" s="46"/>
      <c r="J139" s="46"/>
      <c r="K139" s="46"/>
      <c r="L139" s="46"/>
      <c r="M139" s="46"/>
      <c r="N139" s="45"/>
      <c r="O139" s="45"/>
      <c r="P139" s="45"/>
    </row>
    <row r="140" spans="6:16" x14ac:dyDescent="0.2">
      <c r="F140" s="45"/>
      <c r="G140" s="45"/>
      <c r="H140" s="46"/>
      <c r="I140" s="46"/>
      <c r="J140" s="46"/>
      <c r="K140" s="46"/>
      <c r="L140" s="46"/>
      <c r="M140" s="46"/>
      <c r="N140" s="45"/>
      <c r="O140" s="45"/>
      <c r="P140" s="45"/>
    </row>
    <row r="141" spans="6:16" x14ac:dyDescent="0.2">
      <c r="F141" s="45"/>
      <c r="G141" s="45"/>
      <c r="H141" s="46"/>
      <c r="I141" s="46"/>
      <c r="J141" s="46"/>
      <c r="K141" s="46"/>
      <c r="L141" s="46"/>
      <c r="M141" s="46"/>
      <c r="N141" s="45"/>
      <c r="O141" s="45"/>
      <c r="P141" s="45"/>
    </row>
    <row r="142" spans="6:16" x14ac:dyDescent="0.2">
      <c r="F142" s="45"/>
      <c r="G142" s="45"/>
      <c r="H142" s="46"/>
      <c r="I142" s="46"/>
      <c r="J142" s="46"/>
      <c r="K142" s="46"/>
      <c r="L142" s="46"/>
      <c r="M142" s="46"/>
      <c r="N142" s="45"/>
      <c r="O142" s="45"/>
      <c r="P142" s="45"/>
    </row>
    <row r="143" spans="6:16" x14ac:dyDescent="0.2">
      <c r="F143" s="45"/>
      <c r="G143" s="45"/>
      <c r="H143" s="46"/>
      <c r="I143" s="46"/>
      <c r="J143" s="46"/>
      <c r="K143" s="46"/>
      <c r="L143" s="46"/>
      <c r="M143" s="46"/>
      <c r="N143" s="45"/>
      <c r="O143" s="45"/>
      <c r="P143" s="45"/>
    </row>
    <row r="144" spans="6:16" x14ac:dyDescent="0.2">
      <c r="F144" s="45"/>
      <c r="G144" s="45"/>
      <c r="H144" s="46"/>
      <c r="I144" s="46"/>
      <c r="J144" s="46"/>
      <c r="K144" s="46"/>
      <c r="L144" s="46"/>
      <c r="M144" s="46"/>
      <c r="N144" s="45"/>
      <c r="O144" s="45"/>
      <c r="P144" s="45"/>
    </row>
    <row r="145" spans="6:16" x14ac:dyDescent="0.2">
      <c r="F145" s="45"/>
      <c r="G145" s="45"/>
      <c r="H145" s="46"/>
      <c r="I145" s="46"/>
      <c r="J145" s="46"/>
      <c r="K145" s="46"/>
      <c r="L145" s="46"/>
      <c r="M145" s="46"/>
      <c r="N145" s="45"/>
      <c r="O145" s="45"/>
      <c r="P145" s="45"/>
    </row>
    <row r="146" spans="6:16" x14ac:dyDescent="0.2">
      <c r="F146" s="45"/>
      <c r="G146" s="45"/>
      <c r="H146" s="46"/>
      <c r="I146" s="46"/>
      <c r="J146" s="46"/>
      <c r="K146" s="46"/>
      <c r="L146" s="46"/>
      <c r="M146" s="46"/>
      <c r="N146" s="45"/>
      <c r="O146" s="45"/>
      <c r="P146" s="45"/>
    </row>
    <row r="147" spans="6:16" x14ac:dyDescent="0.2">
      <c r="F147" s="45"/>
      <c r="G147" s="45"/>
      <c r="H147" s="46"/>
      <c r="I147" s="46"/>
      <c r="J147" s="46"/>
      <c r="K147" s="46"/>
      <c r="L147" s="46"/>
      <c r="M147" s="46"/>
      <c r="N147" s="45"/>
      <c r="O147" s="45"/>
      <c r="P147" s="45"/>
    </row>
    <row r="148" spans="6:16" x14ac:dyDescent="0.2">
      <c r="F148" s="45"/>
      <c r="G148" s="45"/>
      <c r="H148" s="46"/>
      <c r="I148" s="46"/>
      <c r="J148" s="46"/>
      <c r="K148" s="46"/>
      <c r="L148" s="46"/>
      <c r="M148" s="46"/>
      <c r="N148" s="45"/>
      <c r="O148" s="45"/>
      <c r="P148" s="45"/>
    </row>
    <row r="149" spans="6:16" x14ac:dyDescent="0.2">
      <c r="F149" s="45"/>
      <c r="G149" s="45"/>
      <c r="H149" s="46"/>
      <c r="I149" s="46"/>
      <c r="J149" s="46"/>
      <c r="K149" s="46"/>
      <c r="L149" s="46"/>
      <c r="M149" s="46"/>
      <c r="N149" s="45"/>
      <c r="O149" s="45"/>
      <c r="P149" s="45"/>
    </row>
    <row r="150" spans="6:16" x14ac:dyDescent="0.2">
      <c r="F150" s="45"/>
      <c r="G150" s="45"/>
      <c r="H150" s="46"/>
      <c r="I150" s="46"/>
      <c r="J150" s="46"/>
      <c r="K150" s="46"/>
      <c r="L150" s="46"/>
      <c r="M150" s="46"/>
      <c r="N150" s="45"/>
      <c r="O150" s="45"/>
      <c r="P150" s="45"/>
    </row>
    <row r="151" spans="6:16" x14ac:dyDescent="0.2">
      <c r="F151" s="45"/>
      <c r="G151" s="45"/>
      <c r="H151" s="46"/>
      <c r="I151" s="46"/>
      <c r="J151" s="46"/>
      <c r="K151" s="46"/>
      <c r="L151" s="46"/>
      <c r="M151" s="46"/>
      <c r="N151" s="45"/>
      <c r="O151" s="45"/>
      <c r="P151" s="45"/>
    </row>
    <row r="152" spans="6:16" x14ac:dyDescent="0.2">
      <c r="F152" s="45"/>
      <c r="G152" s="45"/>
      <c r="H152" s="46"/>
      <c r="I152" s="46"/>
      <c r="J152" s="46"/>
      <c r="K152" s="46"/>
      <c r="L152" s="46"/>
      <c r="M152" s="46"/>
      <c r="N152" s="45"/>
      <c r="O152" s="45"/>
      <c r="P152" s="45"/>
    </row>
    <row r="153" spans="6:16" x14ac:dyDescent="0.2">
      <c r="F153" s="45"/>
      <c r="G153" s="45"/>
      <c r="H153" s="46"/>
      <c r="I153" s="46"/>
      <c r="J153" s="46"/>
      <c r="K153" s="46"/>
      <c r="L153" s="46"/>
      <c r="M153" s="46"/>
      <c r="N153" s="45"/>
      <c r="O153" s="45"/>
      <c r="P153" s="45"/>
    </row>
    <row r="154" spans="6:16" x14ac:dyDescent="0.2">
      <c r="F154" s="45"/>
      <c r="G154" s="45"/>
      <c r="H154" s="46"/>
      <c r="I154" s="46"/>
      <c r="J154" s="46"/>
      <c r="K154" s="46"/>
      <c r="L154" s="46"/>
      <c r="M154" s="46"/>
      <c r="N154" s="45"/>
      <c r="O154" s="45"/>
      <c r="P154" s="45"/>
    </row>
    <row r="155" spans="6:16" x14ac:dyDescent="0.2">
      <c r="F155" s="45"/>
      <c r="G155" s="45"/>
      <c r="H155" s="46"/>
      <c r="I155" s="46"/>
      <c r="J155" s="46"/>
      <c r="K155" s="46"/>
      <c r="L155" s="46"/>
      <c r="M155" s="46"/>
      <c r="N155" s="45"/>
      <c r="O155" s="45"/>
      <c r="P155" s="45"/>
    </row>
    <row r="156" spans="6:16" x14ac:dyDescent="0.2">
      <c r="F156" s="45"/>
      <c r="G156" s="45"/>
      <c r="H156" s="46"/>
      <c r="I156" s="46"/>
      <c r="J156" s="46"/>
      <c r="K156" s="46"/>
      <c r="L156" s="46"/>
      <c r="M156" s="46"/>
      <c r="N156" s="45"/>
      <c r="O156" s="45"/>
      <c r="P156" s="45"/>
    </row>
    <row r="157" spans="6:16" x14ac:dyDescent="0.2">
      <c r="F157" s="45"/>
      <c r="G157" s="45"/>
      <c r="H157" s="46"/>
      <c r="I157" s="46"/>
      <c r="J157" s="46"/>
      <c r="K157" s="46"/>
      <c r="L157" s="46"/>
      <c r="M157" s="46"/>
      <c r="N157" s="45"/>
      <c r="O157" s="45"/>
      <c r="P157" s="45"/>
    </row>
    <row r="158" spans="6:16" x14ac:dyDescent="0.2">
      <c r="F158" s="45"/>
      <c r="G158" s="45"/>
      <c r="H158" s="46"/>
      <c r="I158" s="46"/>
      <c r="J158" s="46"/>
      <c r="K158" s="46"/>
      <c r="L158" s="46"/>
      <c r="M158" s="46"/>
      <c r="N158" s="45"/>
      <c r="O158" s="45"/>
      <c r="P158" s="45"/>
    </row>
    <row r="159" spans="6:16" x14ac:dyDescent="0.2">
      <c r="F159" s="45"/>
      <c r="G159" s="45"/>
      <c r="H159" s="46"/>
      <c r="I159" s="46"/>
      <c r="J159" s="46"/>
      <c r="K159" s="46"/>
      <c r="L159" s="46"/>
      <c r="M159" s="46"/>
      <c r="N159" s="45"/>
      <c r="O159" s="45"/>
      <c r="P159" s="45"/>
    </row>
    <row r="160" spans="6:16" x14ac:dyDescent="0.2">
      <c r="F160" s="45"/>
      <c r="G160" s="45"/>
      <c r="H160" s="46"/>
      <c r="I160" s="46"/>
      <c r="J160" s="46"/>
      <c r="K160" s="46"/>
      <c r="L160" s="46"/>
      <c r="M160" s="46"/>
      <c r="N160" s="45"/>
      <c r="O160" s="45"/>
      <c r="P160" s="45"/>
    </row>
    <row r="161" spans="6:16" x14ac:dyDescent="0.2">
      <c r="F161" s="45"/>
      <c r="G161" s="45"/>
      <c r="H161" s="46"/>
      <c r="I161" s="46"/>
      <c r="J161" s="46"/>
      <c r="K161" s="46"/>
      <c r="L161" s="46"/>
      <c r="M161" s="46"/>
      <c r="N161" s="45"/>
      <c r="O161" s="45"/>
      <c r="P161" s="45"/>
    </row>
    <row r="162" spans="6:16" x14ac:dyDescent="0.2">
      <c r="F162" s="45"/>
      <c r="G162" s="45"/>
      <c r="H162" s="46"/>
      <c r="I162" s="46"/>
      <c r="J162" s="46"/>
      <c r="K162" s="46"/>
      <c r="L162" s="46"/>
      <c r="M162" s="46"/>
      <c r="N162" s="45"/>
      <c r="O162" s="45"/>
      <c r="P162" s="45"/>
    </row>
    <row r="163" spans="6:16" x14ac:dyDescent="0.2">
      <c r="F163" s="45"/>
      <c r="G163" s="45"/>
      <c r="H163" s="46"/>
      <c r="I163" s="46"/>
      <c r="J163" s="46"/>
      <c r="K163" s="46"/>
      <c r="L163" s="46"/>
      <c r="M163" s="46"/>
      <c r="N163" s="45"/>
      <c r="O163" s="45"/>
      <c r="P163" s="45"/>
    </row>
    <row r="164" spans="6:16" x14ac:dyDescent="0.2">
      <c r="F164" s="45"/>
      <c r="G164" s="45"/>
      <c r="H164" s="46"/>
      <c r="I164" s="46"/>
      <c r="J164" s="46"/>
      <c r="K164" s="46"/>
      <c r="L164" s="46"/>
      <c r="M164" s="46"/>
      <c r="N164" s="45"/>
      <c r="O164" s="45"/>
      <c r="P164" s="45"/>
    </row>
    <row r="165" spans="6:16" x14ac:dyDescent="0.2">
      <c r="F165" s="45"/>
      <c r="G165" s="45"/>
      <c r="H165" s="46"/>
      <c r="I165" s="46"/>
      <c r="J165" s="46"/>
      <c r="K165" s="46"/>
      <c r="L165" s="46"/>
      <c r="M165" s="46"/>
      <c r="N165" s="45"/>
      <c r="O165" s="45"/>
      <c r="P165" s="45"/>
    </row>
    <row r="166" spans="6:16" x14ac:dyDescent="0.2">
      <c r="F166" s="45"/>
      <c r="G166" s="45"/>
      <c r="H166" s="46"/>
      <c r="I166" s="46"/>
      <c r="J166" s="46"/>
      <c r="K166" s="46"/>
      <c r="L166" s="46"/>
      <c r="M166" s="46"/>
      <c r="N166" s="45"/>
      <c r="O166" s="45"/>
      <c r="P166" s="45"/>
    </row>
    <row r="167" spans="6:16" x14ac:dyDescent="0.2">
      <c r="F167" s="45"/>
      <c r="G167" s="45"/>
      <c r="H167" s="46"/>
      <c r="I167" s="46"/>
      <c r="J167" s="46"/>
      <c r="K167" s="46"/>
      <c r="L167" s="46"/>
      <c r="M167" s="46"/>
      <c r="N167" s="45"/>
      <c r="O167" s="45"/>
      <c r="P167" s="45"/>
    </row>
    <row r="168" spans="6:16" x14ac:dyDescent="0.2">
      <c r="F168" s="45"/>
      <c r="G168" s="45"/>
      <c r="H168" s="46"/>
      <c r="I168" s="46"/>
      <c r="J168" s="46"/>
      <c r="K168" s="46"/>
      <c r="L168" s="46"/>
      <c r="M168" s="46"/>
      <c r="N168" s="45"/>
      <c r="O168" s="45"/>
      <c r="P168" s="45"/>
    </row>
    <row r="169" spans="6:16" x14ac:dyDescent="0.2">
      <c r="F169" s="45"/>
      <c r="G169" s="45"/>
      <c r="H169" s="46"/>
      <c r="I169" s="46"/>
      <c r="J169" s="46"/>
      <c r="K169" s="46"/>
      <c r="L169" s="46"/>
      <c r="M169" s="46"/>
      <c r="N169" s="45"/>
      <c r="O169" s="45"/>
      <c r="P169" s="45"/>
    </row>
    <row r="170" spans="6:16" x14ac:dyDescent="0.2">
      <c r="F170" s="45"/>
      <c r="G170" s="45"/>
      <c r="H170" s="46"/>
      <c r="I170" s="46"/>
      <c r="J170" s="46"/>
      <c r="K170" s="46"/>
      <c r="L170" s="46"/>
      <c r="M170" s="46"/>
      <c r="N170" s="45"/>
      <c r="O170" s="45"/>
      <c r="P170" s="45"/>
    </row>
    <row r="171" spans="6:16" x14ac:dyDescent="0.2">
      <c r="F171" s="45"/>
      <c r="G171" s="45"/>
      <c r="H171" s="46"/>
      <c r="I171" s="46"/>
      <c r="J171" s="46"/>
      <c r="K171" s="46"/>
      <c r="L171" s="46"/>
      <c r="M171" s="46"/>
      <c r="N171" s="45"/>
      <c r="O171" s="45"/>
      <c r="P171" s="45"/>
    </row>
    <row r="172" spans="6:16" x14ac:dyDescent="0.2">
      <c r="F172" s="45"/>
      <c r="G172" s="45"/>
      <c r="H172" s="46"/>
      <c r="I172" s="46"/>
      <c r="J172" s="46"/>
      <c r="K172" s="46"/>
      <c r="L172" s="46"/>
      <c r="M172" s="46"/>
      <c r="N172" s="45"/>
      <c r="O172" s="45"/>
      <c r="P172" s="45"/>
    </row>
    <row r="173" spans="6:16" x14ac:dyDescent="0.2">
      <c r="F173" s="45"/>
      <c r="G173" s="45"/>
      <c r="H173" s="46"/>
      <c r="I173" s="46"/>
      <c r="J173" s="46"/>
      <c r="K173" s="46"/>
      <c r="L173" s="46"/>
      <c r="M173" s="46"/>
      <c r="N173" s="45"/>
      <c r="O173" s="45"/>
      <c r="P173" s="45"/>
    </row>
    <row r="174" spans="6:16" x14ac:dyDescent="0.2">
      <c r="F174" s="45"/>
      <c r="G174" s="45"/>
      <c r="H174" s="46"/>
      <c r="I174" s="46"/>
      <c r="J174" s="46"/>
      <c r="K174" s="46"/>
      <c r="L174" s="46"/>
      <c r="M174" s="46"/>
      <c r="N174" s="45"/>
      <c r="O174" s="45"/>
      <c r="P174" s="45"/>
    </row>
    <row r="175" spans="6:16" x14ac:dyDescent="0.2">
      <c r="F175" s="45"/>
      <c r="G175" s="45"/>
      <c r="H175" s="46"/>
      <c r="I175" s="46"/>
      <c r="J175" s="46"/>
      <c r="K175" s="46"/>
      <c r="L175" s="46"/>
      <c r="M175" s="46"/>
      <c r="N175" s="45"/>
      <c r="O175" s="45"/>
      <c r="P175" s="45"/>
    </row>
  </sheetData>
  <mergeCells count="11">
    <mergeCell ref="K20:M20"/>
    <mergeCell ref="G15:J15"/>
    <mergeCell ref="H26:K26"/>
    <mergeCell ref="F4:M9"/>
    <mergeCell ref="K16:M16"/>
    <mergeCell ref="K17:M17"/>
    <mergeCell ref="K18:M18"/>
    <mergeCell ref="K19:M19"/>
    <mergeCell ref="K21:M21"/>
    <mergeCell ref="K22:M22"/>
    <mergeCell ref="K24:M2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'Pairings Table'!$A$29:$A$38</xm:f>
          </x14:formula1>
          <xm:sqref>I11</xm:sqref>
        </x14:dataValidation>
        <x14:dataValidation type="list" showInputMessage="1" showErrorMessage="1">
          <x14:formula1>
            <xm:f>'Drop Downs (Hidden Tab)'!$I$5:$I$10</xm:f>
          </x14:formula1>
          <xm:sqref>I12</xm:sqref>
        </x14:dataValidation>
        <x14:dataValidation type="list" showInputMessage="1" showErrorMessage="1">
          <x14:formula1>
            <xm:f>'Drop Downs (Hidden Tab)'!$I$13:$I$17</xm:f>
          </x14:formula1>
          <xm:sqref>I13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workbookViewId="0">
      <selection activeCell="N9" sqref="N9"/>
    </sheetView>
  </sheetViews>
  <sheetFormatPr defaultRowHeight="15" x14ac:dyDescent="0.25"/>
  <cols>
    <col min="2" max="2" width="34" bestFit="1" customWidth="1"/>
  </cols>
  <sheetData>
    <row r="2" spans="2:2" x14ac:dyDescent="0.25">
      <c r="B2" s="56" t="s">
        <v>105</v>
      </c>
    </row>
    <row r="3" spans="2:2" x14ac:dyDescent="0.25">
      <c r="B3" s="57" t="s">
        <v>100</v>
      </c>
    </row>
    <row r="4" spans="2:2" x14ac:dyDescent="0.25">
      <c r="B4" s="57" t="s">
        <v>60</v>
      </c>
    </row>
    <row r="5" spans="2:2" x14ac:dyDescent="0.25">
      <c r="B5" s="57" t="s">
        <v>61</v>
      </c>
    </row>
    <row r="6" spans="2:2" x14ac:dyDescent="0.25">
      <c r="B6" s="57" t="s">
        <v>62</v>
      </c>
    </row>
    <row r="7" spans="2:2" x14ac:dyDescent="0.25">
      <c r="B7" s="57" t="s">
        <v>63</v>
      </c>
    </row>
    <row r="8" spans="2:2" x14ac:dyDescent="0.25">
      <c r="B8" s="57" t="s">
        <v>64</v>
      </c>
    </row>
    <row r="9" spans="2:2" x14ac:dyDescent="0.25">
      <c r="B9" s="57" t="s">
        <v>65</v>
      </c>
    </row>
    <row r="10" spans="2:2" x14ac:dyDescent="0.25">
      <c r="B10" s="57" t="s">
        <v>66</v>
      </c>
    </row>
    <row r="11" spans="2:2" x14ac:dyDescent="0.25">
      <c r="B11" s="57" t="s">
        <v>16</v>
      </c>
    </row>
    <row r="12" spans="2:2" x14ac:dyDescent="0.25">
      <c r="B12" s="57" t="s">
        <v>67</v>
      </c>
    </row>
    <row r="13" spans="2:2" x14ac:dyDescent="0.25">
      <c r="B13" s="57" t="s">
        <v>17</v>
      </c>
    </row>
    <row r="14" spans="2:2" x14ac:dyDescent="0.25">
      <c r="B14" s="57" t="s">
        <v>68</v>
      </c>
    </row>
    <row r="15" spans="2:2" x14ac:dyDescent="0.25">
      <c r="B15" s="57" t="s">
        <v>69</v>
      </c>
    </row>
    <row r="16" spans="2:2" x14ac:dyDescent="0.25">
      <c r="B16" s="57" t="s">
        <v>20</v>
      </c>
    </row>
    <row r="17" spans="2:2" x14ac:dyDescent="0.25">
      <c r="B17" s="57" t="s">
        <v>70</v>
      </c>
    </row>
    <row r="18" spans="2:2" x14ac:dyDescent="0.25">
      <c r="B18" s="57" t="s">
        <v>14</v>
      </c>
    </row>
    <row r="19" spans="2:2" x14ac:dyDescent="0.25">
      <c r="B19" s="57" t="s">
        <v>71</v>
      </c>
    </row>
    <row r="20" spans="2:2" x14ac:dyDescent="0.25">
      <c r="B20" s="57" t="s">
        <v>10</v>
      </c>
    </row>
    <row r="21" spans="2:2" x14ac:dyDescent="0.25">
      <c r="B21" s="57" t="s">
        <v>72</v>
      </c>
    </row>
    <row r="22" spans="2:2" x14ac:dyDescent="0.25">
      <c r="B22" s="57" t="s">
        <v>101</v>
      </c>
    </row>
    <row r="23" spans="2:2" x14ac:dyDescent="0.25">
      <c r="B23" s="57"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0"/>
  <sheetViews>
    <sheetView tabSelected="1" workbookViewId="0">
      <selection activeCell="X19" sqref="X19"/>
    </sheetView>
  </sheetViews>
  <sheetFormatPr defaultRowHeight="15" x14ac:dyDescent="0.25"/>
  <cols>
    <col min="1" max="1" width="1.7109375" style="65" customWidth="1"/>
    <col min="2" max="16384" width="9.140625" style="65"/>
  </cols>
  <sheetData>
    <row r="1" spans="2:18" ht="9" customHeight="1" x14ac:dyDescent="0.25"/>
    <row r="2" spans="2:18" ht="15" customHeight="1" x14ac:dyDescent="0.25">
      <c r="B2" s="149" t="s">
        <v>127</v>
      </c>
      <c r="C2" s="150"/>
      <c r="D2" s="150"/>
      <c r="E2" s="150"/>
      <c r="F2" s="150"/>
      <c r="G2" s="150"/>
      <c r="H2" s="150"/>
      <c r="I2" s="150"/>
      <c r="J2" s="150"/>
      <c r="K2" s="150"/>
      <c r="L2" s="150"/>
      <c r="M2" s="150"/>
      <c r="N2" s="150"/>
      <c r="O2" s="150"/>
      <c r="P2" s="150"/>
      <c r="Q2" s="150"/>
      <c r="R2" s="151"/>
    </row>
    <row r="3" spans="2:18" x14ac:dyDescent="0.25">
      <c r="B3" s="152"/>
      <c r="C3" s="153"/>
      <c r="D3" s="153"/>
      <c r="E3" s="153"/>
      <c r="F3" s="153"/>
      <c r="G3" s="153"/>
      <c r="H3" s="153"/>
      <c r="I3" s="153"/>
      <c r="J3" s="153"/>
      <c r="K3" s="153"/>
      <c r="L3" s="153"/>
      <c r="M3" s="153"/>
      <c r="N3" s="153"/>
      <c r="O3" s="153"/>
      <c r="P3" s="153"/>
      <c r="Q3" s="153"/>
      <c r="R3" s="154"/>
    </row>
    <row r="4" spans="2:18" x14ac:dyDescent="0.25">
      <c r="B4" s="152"/>
      <c r="C4" s="153"/>
      <c r="D4" s="153"/>
      <c r="E4" s="153"/>
      <c r="F4" s="153"/>
      <c r="G4" s="153"/>
      <c r="H4" s="153"/>
      <c r="I4" s="153"/>
      <c r="J4" s="153"/>
      <c r="K4" s="153"/>
      <c r="L4" s="153"/>
      <c r="M4" s="153"/>
      <c r="N4" s="153"/>
      <c r="O4" s="153"/>
      <c r="P4" s="153"/>
      <c r="Q4" s="153"/>
      <c r="R4" s="154"/>
    </row>
    <row r="5" spans="2:18" x14ac:dyDescent="0.25">
      <c r="B5" s="152"/>
      <c r="C5" s="153"/>
      <c r="D5" s="153"/>
      <c r="E5" s="153"/>
      <c r="F5" s="153"/>
      <c r="G5" s="153"/>
      <c r="H5" s="153"/>
      <c r="I5" s="153"/>
      <c r="J5" s="153"/>
      <c r="K5" s="153"/>
      <c r="L5" s="153"/>
      <c r="M5" s="153"/>
      <c r="N5" s="153"/>
      <c r="O5" s="153"/>
      <c r="P5" s="153"/>
      <c r="Q5" s="153"/>
      <c r="R5" s="154"/>
    </row>
    <row r="6" spans="2:18" x14ac:dyDescent="0.25">
      <c r="B6" s="152"/>
      <c r="C6" s="153"/>
      <c r="D6" s="153"/>
      <c r="E6" s="153"/>
      <c r="F6" s="153"/>
      <c r="G6" s="153"/>
      <c r="H6" s="153"/>
      <c r="I6" s="153"/>
      <c r="J6" s="153"/>
      <c r="K6" s="153"/>
      <c r="L6" s="153"/>
      <c r="M6" s="153"/>
      <c r="N6" s="153"/>
      <c r="O6" s="153"/>
      <c r="P6" s="153"/>
      <c r="Q6" s="153"/>
      <c r="R6" s="154"/>
    </row>
    <row r="7" spans="2:18" x14ac:dyDescent="0.25">
      <c r="B7" s="152"/>
      <c r="C7" s="153"/>
      <c r="D7" s="153"/>
      <c r="E7" s="153"/>
      <c r="F7" s="153"/>
      <c r="G7" s="153"/>
      <c r="H7" s="153"/>
      <c r="I7" s="153"/>
      <c r="J7" s="153"/>
      <c r="K7" s="153"/>
      <c r="L7" s="153"/>
      <c r="M7" s="153"/>
      <c r="N7" s="153"/>
      <c r="O7" s="153"/>
      <c r="P7" s="153"/>
      <c r="Q7" s="153"/>
      <c r="R7" s="154"/>
    </row>
    <row r="8" spans="2:18" x14ac:dyDescent="0.25">
      <c r="B8" s="152"/>
      <c r="C8" s="153"/>
      <c r="D8" s="153"/>
      <c r="E8" s="153"/>
      <c r="F8" s="153"/>
      <c r="G8" s="153"/>
      <c r="H8" s="153"/>
      <c r="I8" s="153"/>
      <c r="J8" s="153"/>
      <c r="K8" s="153"/>
      <c r="L8" s="153"/>
      <c r="M8" s="153"/>
      <c r="N8" s="153"/>
      <c r="O8" s="153"/>
      <c r="P8" s="153"/>
      <c r="Q8" s="153"/>
      <c r="R8" s="154"/>
    </row>
    <row r="9" spans="2:18" x14ac:dyDescent="0.25">
      <c r="B9" s="152"/>
      <c r="C9" s="153"/>
      <c r="D9" s="153"/>
      <c r="E9" s="153"/>
      <c r="F9" s="153"/>
      <c r="G9" s="153"/>
      <c r="H9" s="153"/>
      <c r="I9" s="153"/>
      <c r="J9" s="153"/>
      <c r="K9" s="153"/>
      <c r="L9" s="153"/>
      <c r="M9" s="153"/>
      <c r="N9" s="153"/>
      <c r="O9" s="153"/>
      <c r="P9" s="153"/>
      <c r="Q9" s="153"/>
      <c r="R9" s="154"/>
    </row>
    <row r="10" spans="2:18" ht="21.75" customHeight="1" x14ac:dyDescent="0.25">
      <c r="B10" s="155"/>
      <c r="C10" s="156"/>
      <c r="D10" s="156"/>
      <c r="E10" s="156"/>
      <c r="F10" s="156"/>
      <c r="G10" s="156"/>
      <c r="H10" s="156"/>
      <c r="I10" s="156"/>
      <c r="J10" s="156"/>
      <c r="K10" s="156"/>
      <c r="L10" s="156"/>
      <c r="M10" s="156"/>
      <c r="N10" s="156"/>
      <c r="O10" s="156"/>
      <c r="P10" s="156"/>
      <c r="Q10" s="156"/>
      <c r="R10" s="157"/>
    </row>
  </sheetData>
  <mergeCells count="1">
    <mergeCell ref="B2:R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62"/>
  <sheetViews>
    <sheetView topLeftCell="A19" workbookViewId="0">
      <selection activeCell="S2" sqref="S2"/>
    </sheetView>
  </sheetViews>
  <sheetFormatPr defaultRowHeight="15" x14ac:dyDescent="0.25"/>
  <cols>
    <col min="1" max="1" width="34" customWidth="1"/>
    <col min="2" max="2" width="11.140625" customWidth="1"/>
    <col min="3" max="3" width="10.140625" customWidth="1"/>
    <col min="4" max="4" width="11.140625" customWidth="1"/>
    <col min="5" max="5" width="12.140625" customWidth="1"/>
    <col min="6" max="7" width="11.140625" customWidth="1"/>
    <col min="8" max="9" width="13.85546875" customWidth="1"/>
    <col min="10" max="10" width="19.7109375" customWidth="1"/>
    <col min="11" max="11" width="11.140625" customWidth="1"/>
    <col min="13" max="13" width="25.28515625" customWidth="1"/>
    <col min="14" max="14" width="26.5703125" customWidth="1"/>
    <col min="15" max="15" width="34" customWidth="1"/>
    <col min="16" max="16" width="31.85546875" customWidth="1"/>
    <col min="17" max="17" width="29.7109375" customWidth="1"/>
    <col min="18" max="18" width="27.5703125" customWidth="1"/>
    <col min="19" max="19" width="30" customWidth="1"/>
    <col min="20" max="20" width="17.7109375" customWidth="1"/>
    <col min="21" max="21" width="25.5703125" customWidth="1"/>
    <col min="22" max="22" width="24.7109375" customWidth="1"/>
    <col min="23" max="23" width="10.140625" customWidth="1"/>
  </cols>
  <sheetData>
    <row r="1" spans="1:23" x14ac:dyDescent="0.25">
      <c r="B1" t="s">
        <v>76</v>
      </c>
      <c r="C1" t="s">
        <v>58</v>
      </c>
      <c r="D1" t="s">
        <v>15</v>
      </c>
      <c r="E1" t="s">
        <v>3</v>
      </c>
      <c r="F1" t="s">
        <v>22</v>
      </c>
      <c r="G1" t="s">
        <v>128</v>
      </c>
      <c r="H1" t="s">
        <v>59</v>
      </c>
      <c r="I1" t="s">
        <v>98</v>
      </c>
      <c r="J1" t="s">
        <v>99</v>
      </c>
      <c r="K1" t="s">
        <v>5</v>
      </c>
      <c r="N1" t="s">
        <v>76</v>
      </c>
      <c r="O1" t="s">
        <v>58</v>
      </c>
      <c r="P1" t="s">
        <v>15</v>
      </c>
      <c r="Q1" t="s">
        <v>3</v>
      </c>
      <c r="R1" t="s">
        <v>22</v>
      </c>
      <c r="S1" t="s">
        <v>103</v>
      </c>
      <c r="T1" t="s">
        <v>59</v>
      </c>
      <c r="U1" t="s">
        <v>98</v>
      </c>
      <c r="V1" t="s">
        <v>99</v>
      </c>
      <c r="W1" t="s">
        <v>5</v>
      </c>
    </row>
    <row r="2" spans="1:23" ht="30" x14ac:dyDescent="0.25">
      <c r="A2" s="15" t="s">
        <v>100</v>
      </c>
      <c r="B2" s="20">
        <v>31000000</v>
      </c>
      <c r="C2" s="20"/>
      <c r="D2" s="20"/>
      <c r="E2" s="20">
        <v>109000000</v>
      </c>
      <c r="F2" s="20"/>
      <c r="G2" s="20"/>
      <c r="H2" s="20"/>
      <c r="I2" s="20"/>
      <c r="J2" s="20"/>
      <c r="M2" s="15" t="s">
        <v>78</v>
      </c>
      <c r="N2" s="20" t="str">
        <f>IF(B2&gt;0,$A2,"")</f>
        <v>Brookdale Hospital</v>
      </c>
      <c r="O2" s="20" t="str">
        <f>IF(C4&gt;0,$A4,"")</f>
        <v>Lewis County General Hospital</v>
      </c>
      <c r="P2" s="20" t="str">
        <f t="shared" ref="P2:P8" si="0">IF(D9&gt;0,$A9,"")</f>
        <v>Interfaith Medical Center</v>
      </c>
      <c r="Q2" s="20" t="s">
        <v>100</v>
      </c>
      <c r="R2" s="20" t="str">
        <f>IF(F17&gt;0,$A17,"")</f>
        <v>Montefiore - New Rochelle</v>
      </c>
      <c r="S2" s="20" t="str">
        <f>IF(G19&gt;0,$A19,"")</f>
        <v>Rome Memorial Hospital</v>
      </c>
      <c r="T2" s="20" t="str">
        <f>IF(H21&gt;0,$A21,"")</f>
        <v>St. Luke's Cornwall</v>
      </c>
      <c r="U2" s="108" t="s">
        <v>101</v>
      </c>
      <c r="V2" s="109" t="s">
        <v>102</v>
      </c>
      <c r="W2" s="109" t="s">
        <v>102</v>
      </c>
    </row>
    <row r="3" spans="1:23" x14ac:dyDescent="0.25">
      <c r="A3" s="15" t="s">
        <v>60</v>
      </c>
      <c r="B3" s="20">
        <v>7800000</v>
      </c>
      <c r="C3" s="20"/>
      <c r="D3" s="20"/>
      <c r="E3" s="20"/>
      <c r="F3" s="20"/>
      <c r="G3" s="20"/>
      <c r="H3" s="20"/>
      <c r="I3" s="20"/>
      <c r="J3" s="20"/>
      <c r="M3" s="15" t="s">
        <v>60</v>
      </c>
      <c r="N3" s="20" t="str">
        <f t="shared" ref="N3" si="1">IF(B3&gt;0,$A3,"")</f>
        <v>St. Joseph's Hospital</v>
      </c>
      <c r="O3" s="20" t="str">
        <f>IF(C5&gt;0,$A5,"")</f>
        <v>Orleans Community Hospital</v>
      </c>
      <c r="P3" s="20" t="str">
        <f t="shared" si="0"/>
        <v>Kingsbrook Jewish Medical Center</v>
      </c>
      <c r="Q3" s="20"/>
      <c r="R3" s="20" t="str">
        <f>IF(F18&gt;0,$A18,"")</f>
        <v>Health Alliance (Benedictine)</v>
      </c>
      <c r="S3" s="20" t="str">
        <f>IF(G20&gt;0,$A20,"")</f>
        <v>Wyckoff Heights Medical Center</v>
      </c>
      <c r="T3" s="20"/>
      <c r="U3" t="s">
        <v>129</v>
      </c>
    </row>
    <row r="4" spans="1:23" x14ac:dyDescent="0.25">
      <c r="A4" s="15" t="s">
        <v>61</v>
      </c>
      <c r="B4" s="20"/>
      <c r="C4" s="20">
        <v>2036000</v>
      </c>
      <c r="D4" s="20"/>
      <c r="E4" s="20"/>
      <c r="F4" s="20"/>
      <c r="G4" s="20"/>
      <c r="H4" s="20"/>
      <c r="I4" s="20"/>
      <c r="J4" s="20"/>
      <c r="M4" s="15" t="s">
        <v>61</v>
      </c>
      <c r="N4" s="20"/>
      <c r="O4" s="20" t="str">
        <f>IF(C6&gt;0,$A6,"")</f>
        <v>St. James Mercy Hospital</v>
      </c>
      <c r="P4" s="20" t="str">
        <f t="shared" si="0"/>
        <v>Montefiore - Mount Vernon</v>
      </c>
      <c r="Q4" s="20"/>
      <c r="R4" s="20"/>
      <c r="S4" s="20"/>
      <c r="T4" s="20"/>
    </row>
    <row r="5" spans="1:23" x14ac:dyDescent="0.25">
      <c r="A5" s="15" t="s">
        <v>62</v>
      </c>
      <c r="B5" s="20"/>
      <c r="C5" s="20">
        <v>1434039</v>
      </c>
      <c r="D5" s="20"/>
      <c r="E5" s="20"/>
      <c r="F5" s="20"/>
      <c r="G5" s="20"/>
      <c r="H5" s="20"/>
      <c r="I5" s="20"/>
      <c r="J5" s="20"/>
      <c r="M5" s="15" t="s">
        <v>62</v>
      </c>
      <c r="N5" s="20"/>
      <c r="O5" s="20" t="str">
        <f>IF(C7&gt;0,$A7,"")</f>
        <v>Wyoming County Community Health</v>
      </c>
      <c r="P5" s="20" t="str">
        <f t="shared" si="0"/>
        <v>Nyack Hospital</v>
      </c>
      <c r="Q5" s="20"/>
      <c r="R5" s="20"/>
      <c r="S5" s="20"/>
      <c r="T5" s="20"/>
    </row>
    <row r="6" spans="1:23" x14ac:dyDescent="0.25">
      <c r="A6" s="15" t="s">
        <v>63</v>
      </c>
      <c r="B6" s="20"/>
      <c r="C6" s="20">
        <v>1844635</v>
      </c>
      <c r="D6" s="20"/>
      <c r="E6" s="20"/>
      <c r="F6" s="20"/>
      <c r="G6" s="20"/>
      <c r="H6" s="20"/>
      <c r="I6" s="20"/>
      <c r="J6" s="20"/>
      <c r="M6" s="15" t="s">
        <v>63</v>
      </c>
      <c r="N6" s="20"/>
      <c r="O6" s="20" t="str">
        <f>IF(C8&gt;0,$A8,"")</f>
        <v>A.O. Fox Memorial Hospital</v>
      </c>
      <c r="P6" s="20" t="str">
        <f t="shared" si="0"/>
        <v>St. John's Episcopal</v>
      </c>
      <c r="Q6" s="20"/>
      <c r="R6" s="20"/>
      <c r="S6" s="20"/>
      <c r="T6" s="20"/>
    </row>
    <row r="7" spans="1:23" ht="22.5" x14ac:dyDescent="0.25">
      <c r="A7" s="15" t="s">
        <v>64</v>
      </c>
      <c r="B7" s="20"/>
      <c r="C7" s="20">
        <v>1000000</v>
      </c>
      <c r="D7" s="20"/>
      <c r="E7" s="20"/>
      <c r="F7" s="20"/>
      <c r="G7" s="20"/>
      <c r="H7" s="20"/>
      <c r="I7" s="20"/>
      <c r="J7" s="20"/>
      <c r="M7" s="15" t="s">
        <v>64</v>
      </c>
      <c r="N7" s="20"/>
      <c r="P7" s="20" t="str">
        <f t="shared" si="0"/>
        <v>Bon Secours Charity Health</v>
      </c>
      <c r="Q7" s="20"/>
      <c r="R7" s="20"/>
      <c r="S7" s="20"/>
      <c r="T7" s="20"/>
    </row>
    <row r="8" spans="1:23" x14ac:dyDescent="0.25">
      <c r="A8" s="15" t="s">
        <v>65</v>
      </c>
      <c r="B8" s="20"/>
      <c r="C8" s="20">
        <v>1000000</v>
      </c>
      <c r="D8" s="20"/>
      <c r="E8" s="20"/>
      <c r="F8" s="20"/>
      <c r="G8" s="20"/>
      <c r="H8" s="20"/>
      <c r="I8" s="20"/>
      <c r="J8" s="20"/>
      <c r="M8" s="15" t="s">
        <v>65</v>
      </c>
      <c r="N8" s="20"/>
      <c r="P8" s="20" t="str">
        <f t="shared" si="0"/>
        <v>Good Samaritan Hospital Suffern</v>
      </c>
      <c r="Q8" s="20"/>
      <c r="R8" s="20"/>
      <c r="S8" s="20"/>
      <c r="T8" s="20"/>
    </row>
    <row r="9" spans="1:23" x14ac:dyDescent="0.25">
      <c r="A9" s="15" t="s">
        <v>66</v>
      </c>
      <c r="B9" s="20"/>
      <c r="C9" s="20"/>
      <c r="D9" s="20">
        <v>50000000</v>
      </c>
      <c r="E9" s="20"/>
      <c r="F9" s="20"/>
      <c r="G9" s="20"/>
      <c r="H9" s="20"/>
      <c r="I9" s="20"/>
      <c r="J9" s="20"/>
      <c r="M9" s="15" t="s">
        <v>66</v>
      </c>
      <c r="N9" s="20"/>
      <c r="O9" s="20"/>
      <c r="P9" t="s">
        <v>129</v>
      </c>
      <c r="Q9" s="20"/>
      <c r="R9" s="20"/>
      <c r="S9" s="20"/>
      <c r="T9" s="20"/>
    </row>
    <row r="10" spans="1:23" x14ac:dyDescent="0.25">
      <c r="A10" s="15" t="s">
        <v>16</v>
      </c>
      <c r="B10" s="20"/>
      <c r="C10" s="20"/>
      <c r="D10" s="20">
        <v>50000000</v>
      </c>
      <c r="E10" s="20"/>
      <c r="F10" s="20"/>
      <c r="G10" s="20"/>
      <c r="H10" s="20"/>
      <c r="I10" s="20"/>
      <c r="J10" s="20"/>
      <c r="M10" s="15" t="s">
        <v>16</v>
      </c>
      <c r="N10" s="20"/>
      <c r="O10" s="20"/>
      <c r="Q10" s="20"/>
      <c r="R10" s="20"/>
      <c r="S10" s="20"/>
      <c r="T10" s="20"/>
    </row>
    <row r="11" spans="1:23" x14ac:dyDescent="0.25">
      <c r="A11" s="15" t="s">
        <v>67</v>
      </c>
      <c r="B11" s="20"/>
      <c r="C11" s="20"/>
      <c r="D11" s="20">
        <v>11096728</v>
      </c>
      <c r="F11" s="20"/>
      <c r="G11" s="20"/>
      <c r="H11" s="20"/>
      <c r="I11" s="20"/>
      <c r="J11" s="20"/>
      <c r="M11" s="15" t="s">
        <v>67</v>
      </c>
      <c r="N11" s="20"/>
      <c r="O11" s="20"/>
      <c r="Q11" s="20"/>
      <c r="R11" s="20"/>
      <c r="S11" s="20"/>
      <c r="T11" s="20"/>
    </row>
    <row r="12" spans="1:23" x14ac:dyDescent="0.25">
      <c r="A12" s="15" t="s">
        <v>17</v>
      </c>
      <c r="B12" s="20"/>
      <c r="C12" s="20"/>
      <c r="D12" s="20">
        <v>17747861</v>
      </c>
      <c r="F12" s="20"/>
      <c r="G12" s="20"/>
      <c r="H12" s="20"/>
      <c r="I12" s="20"/>
      <c r="J12" s="20"/>
      <c r="M12" s="15" t="s">
        <v>17</v>
      </c>
      <c r="N12" s="20"/>
      <c r="O12" s="20"/>
      <c r="Q12" s="20"/>
      <c r="R12" s="20"/>
      <c r="S12" s="20"/>
      <c r="T12" s="20"/>
    </row>
    <row r="13" spans="1:23" x14ac:dyDescent="0.25">
      <c r="A13" s="15" t="s">
        <v>68</v>
      </c>
      <c r="B13" s="20"/>
      <c r="C13" s="20"/>
      <c r="D13" s="20">
        <v>27650000</v>
      </c>
      <c r="E13" s="20"/>
      <c r="G13" s="20"/>
      <c r="H13" s="20"/>
      <c r="I13" s="20"/>
      <c r="J13" s="20"/>
      <c r="M13" s="15" t="s">
        <v>68</v>
      </c>
      <c r="N13" s="20"/>
      <c r="O13" s="20"/>
      <c r="Q13" s="20"/>
      <c r="R13" s="20"/>
      <c r="S13" s="20"/>
      <c r="T13" s="20"/>
    </row>
    <row r="14" spans="1:23" x14ac:dyDescent="0.25">
      <c r="A14" s="15" t="s">
        <v>69</v>
      </c>
      <c r="B14" s="20"/>
      <c r="C14" s="20"/>
      <c r="D14" s="20">
        <v>2898070</v>
      </c>
      <c r="E14" s="20"/>
      <c r="G14" s="20"/>
      <c r="H14" s="20"/>
      <c r="I14" s="20"/>
      <c r="J14" s="20"/>
      <c r="M14" s="15" t="s">
        <v>69</v>
      </c>
      <c r="N14" s="20"/>
      <c r="O14" s="20"/>
      <c r="Q14" s="20"/>
      <c r="R14" s="20"/>
      <c r="S14" s="20"/>
      <c r="T14" s="20"/>
    </row>
    <row r="15" spans="1:23" x14ac:dyDescent="0.25">
      <c r="A15" s="15" t="s">
        <v>20</v>
      </c>
      <c r="B15" s="20"/>
      <c r="C15" s="20"/>
      <c r="D15" s="20">
        <v>2000000</v>
      </c>
      <c r="E15" s="20"/>
      <c r="F15" s="20"/>
      <c r="G15" s="20"/>
      <c r="H15" s="20"/>
      <c r="I15" s="20"/>
      <c r="J15" s="20"/>
      <c r="M15" s="15" t="s">
        <v>20</v>
      </c>
      <c r="N15" s="20"/>
      <c r="O15" s="20"/>
      <c r="Q15" s="20"/>
      <c r="R15" s="20"/>
      <c r="S15" s="20"/>
      <c r="T15" s="20"/>
    </row>
    <row r="16" spans="1:23" x14ac:dyDescent="0.25">
      <c r="A16" s="15" t="s">
        <v>129</v>
      </c>
      <c r="B16" s="20"/>
      <c r="C16" s="20"/>
      <c r="D16" s="20">
        <v>9000000</v>
      </c>
      <c r="F16" s="20"/>
      <c r="G16" s="20"/>
      <c r="H16" s="20"/>
      <c r="I16" s="20">
        <v>16000000</v>
      </c>
      <c r="J16" s="20"/>
      <c r="M16" s="15" t="s">
        <v>77</v>
      </c>
      <c r="N16" s="20"/>
      <c r="O16" s="20"/>
      <c r="P16" s="20"/>
      <c r="R16" s="20"/>
      <c r="S16" s="20"/>
      <c r="T16" s="20"/>
    </row>
    <row r="17" spans="1:20" x14ac:dyDescent="0.25">
      <c r="A17" s="15" t="s">
        <v>70</v>
      </c>
      <c r="B17" s="20"/>
      <c r="C17" s="20"/>
      <c r="D17" s="20"/>
      <c r="E17" s="20"/>
      <c r="F17" s="20">
        <v>20837141</v>
      </c>
      <c r="G17" s="20"/>
      <c r="H17" s="20"/>
      <c r="I17" s="20"/>
      <c r="J17" s="20"/>
      <c r="M17" s="15" t="s">
        <v>70</v>
      </c>
      <c r="N17" s="20"/>
      <c r="O17" s="20"/>
      <c r="P17" s="20"/>
      <c r="Q17" s="20"/>
      <c r="S17" s="20"/>
      <c r="T17" s="20"/>
    </row>
    <row r="18" spans="1:20" x14ac:dyDescent="0.25">
      <c r="A18" s="15" t="s">
        <v>14</v>
      </c>
      <c r="B18" s="20"/>
      <c r="C18" s="20"/>
      <c r="D18" s="20"/>
      <c r="E18" s="20"/>
      <c r="F18" s="20">
        <v>2999926</v>
      </c>
      <c r="G18" s="20"/>
      <c r="H18" s="20"/>
      <c r="I18" s="20"/>
      <c r="J18" s="20"/>
      <c r="M18" s="15" t="s">
        <v>14</v>
      </c>
      <c r="N18" s="20"/>
      <c r="O18" s="20"/>
      <c r="P18" s="20"/>
      <c r="Q18" s="20"/>
      <c r="S18" s="20"/>
      <c r="T18" s="20"/>
    </row>
    <row r="19" spans="1:20" x14ac:dyDescent="0.25">
      <c r="A19" s="15" t="s">
        <v>71</v>
      </c>
      <c r="B19" s="20"/>
      <c r="C19" s="20"/>
      <c r="D19" s="20"/>
      <c r="E19" s="20"/>
      <c r="F19" s="20"/>
      <c r="G19" s="20">
        <v>1000000</v>
      </c>
      <c r="H19" s="20"/>
      <c r="I19" s="20"/>
      <c r="J19" s="20"/>
      <c r="M19" s="15" t="s">
        <v>71</v>
      </c>
      <c r="N19" s="20"/>
      <c r="O19" s="20"/>
      <c r="P19" s="20"/>
      <c r="Q19" s="20"/>
      <c r="R19" s="20"/>
      <c r="T19" s="20"/>
    </row>
    <row r="20" spans="1:20" x14ac:dyDescent="0.25">
      <c r="A20" s="15" t="s">
        <v>10</v>
      </c>
      <c r="B20" s="20"/>
      <c r="C20" s="20"/>
      <c r="D20" s="20"/>
      <c r="E20" s="20"/>
      <c r="F20" s="20"/>
      <c r="G20" s="20">
        <v>70000000</v>
      </c>
      <c r="H20" s="20"/>
      <c r="I20" s="20"/>
      <c r="J20" s="20"/>
      <c r="M20" s="15" t="s">
        <v>10</v>
      </c>
      <c r="N20" s="20"/>
      <c r="O20" s="20"/>
      <c r="P20" s="20"/>
      <c r="Q20" s="20"/>
      <c r="R20" s="20"/>
      <c r="T20" s="20"/>
    </row>
    <row r="21" spans="1:20" x14ac:dyDescent="0.25">
      <c r="A21" s="15" t="s">
        <v>72</v>
      </c>
      <c r="H21" s="20">
        <v>19301520</v>
      </c>
      <c r="I21" s="20"/>
      <c r="J21" s="20"/>
      <c r="K21" s="20"/>
      <c r="M21" s="15" t="s">
        <v>72</v>
      </c>
      <c r="N21" s="20"/>
      <c r="O21" s="20"/>
      <c r="P21" s="20"/>
      <c r="Q21" s="20"/>
      <c r="R21" s="20"/>
      <c r="S21" s="20"/>
    </row>
    <row r="22" spans="1:20" x14ac:dyDescent="0.25">
      <c r="A22" s="15" t="s">
        <v>101</v>
      </c>
      <c r="I22" s="20">
        <v>40000000</v>
      </c>
      <c r="J22" s="20"/>
      <c r="K22" s="20"/>
    </row>
    <row r="23" spans="1:20" x14ac:dyDescent="0.25">
      <c r="A23" t="s">
        <v>102</v>
      </c>
      <c r="I23" s="20"/>
      <c r="J23" s="20">
        <v>60000000</v>
      </c>
      <c r="K23" s="20">
        <v>60000000</v>
      </c>
    </row>
    <row r="29" spans="1:20" x14ac:dyDescent="0.25">
      <c r="A29" t="s">
        <v>21</v>
      </c>
      <c r="B29">
        <v>2</v>
      </c>
    </row>
    <row r="30" spans="1:20" x14ac:dyDescent="0.25">
      <c r="A30" t="s">
        <v>98</v>
      </c>
      <c r="B30">
        <v>2</v>
      </c>
    </row>
    <row r="31" spans="1:20" x14ac:dyDescent="0.25">
      <c r="A31" t="s">
        <v>99</v>
      </c>
      <c r="B31">
        <v>1</v>
      </c>
    </row>
    <row r="32" spans="1:20" x14ac:dyDescent="0.25">
      <c r="A32" t="s">
        <v>58</v>
      </c>
      <c r="B32">
        <v>5</v>
      </c>
    </row>
    <row r="33" spans="1:2" x14ac:dyDescent="0.25">
      <c r="A33" t="s">
        <v>15</v>
      </c>
      <c r="B33">
        <v>8</v>
      </c>
    </row>
    <row r="34" spans="1:2" x14ac:dyDescent="0.25">
      <c r="A34" t="s">
        <v>3</v>
      </c>
      <c r="B34">
        <v>1</v>
      </c>
    </row>
    <row r="35" spans="1:2" x14ac:dyDescent="0.25">
      <c r="A35" t="s">
        <v>5</v>
      </c>
      <c r="B35">
        <v>1</v>
      </c>
    </row>
    <row r="36" spans="1:2" x14ac:dyDescent="0.25">
      <c r="A36" t="s">
        <v>22</v>
      </c>
      <c r="B36">
        <v>2</v>
      </c>
    </row>
    <row r="37" spans="1:2" x14ac:dyDescent="0.25">
      <c r="A37" t="s">
        <v>103</v>
      </c>
      <c r="B37">
        <v>2</v>
      </c>
    </row>
    <row r="38" spans="1:2" x14ac:dyDescent="0.25">
      <c r="A38" t="s">
        <v>59</v>
      </c>
      <c r="B38">
        <v>1</v>
      </c>
    </row>
    <row r="39" spans="1:2" x14ac:dyDescent="0.25">
      <c r="B39">
        <f>SUM(B29:B38)</f>
        <v>25</v>
      </c>
    </row>
    <row r="41" spans="1:2" x14ac:dyDescent="0.25">
      <c r="A41" t="s">
        <v>65</v>
      </c>
    </row>
    <row r="42" spans="1:2" x14ac:dyDescent="0.25">
      <c r="A42" t="s">
        <v>69</v>
      </c>
    </row>
    <row r="43" spans="1:2" x14ac:dyDescent="0.25">
      <c r="A43" t="s">
        <v>100</v>
      </c>
    </row>
    <row r="44" spans="1:2" x14ac:dyDescent="0.25">
      <c r="A44" t="s">
        <v>20</v>
      </c>
    </row>
    <row r="45" spans="1:2" x14ac:dyDescent="0.25">
      <c r="A45" t="s">
        <v>14</v>
      </c>
    </row>
    <row r="46" spans="1:2" x14ac:dyDescent="0.25">
      <c r="A46" s="109" t="s">
        <v>102</v>
      </c>
    </row>
    <row r="47" spans="1:2" x14ac:dyDescent="0.25">
      <c r="A47" t="s">
        <v>66</v>
      </c>
    </row>
    <row r="48" spans="1:2" x14ac:dyDescent="0.25">
      <c r="A48" s="109" t="s">
        <v>129</v>
      </c>
    </row>
    <row r="49" spans="1:1" x14ac:dyDescent="0.25">
      <c r="A49" t="s">
        <v>16</v>
      </c>
    </row>
    <row r="50" spans="1:1" x14ac:dyDescent="0.25">
      <c r="A50" t="s">
        <v>61</v>
      </c>
    </row>
    <row r="51" spans="1:1" x14ac:dyDescent="0.25">
      <c r="A51" t="s">
        <v>67</v>
      </c>
    </row>
    <row r="52" spans="1:1" x14ac:dyDescent="0.25">
      <c r="A52" t="s">
        <v>70</v>
      </c>
    </row>
    <row r="53" spans="1:1" x14ac:dyDescent="0.25">
      <c r="A53" t="s">
        <v>101</v>
      </c>
    </row>
    <row r="54" spans="1:1" x14ac:dyDescent="0.25">
      <c r="A54" t="s">
        <v>17</v>
      </c>
    </row>
    <row r="55" spans="1:1" x14ac:dyDescent="0.25">
      <c r="A55" t="s">
        <v>62</v>
      </c>
    </row>
    <row r="56" spans="1:1" x14ac:dyDescent="0.25">
      <c r="A56" t="s">
        <v>71</v>
      </c>
    </row>
    <row r="57" spans="1:1" x14ac:dyDescent="0.25">
      <c r="A57" t="s">
        <v>63</v>
      </c>
    </row>
    <row r="58" spans="1:1" x14ac:dyDescent="0.25">
      <c r="A58" t="s">
        <v>68</v>
      </c>
    </row>
    <row r="59" spans="1:1" x14ac:dyDescent="0.25">
      <c r="A59" t="s">
        <v>60</v>
      </c>
    </row>
    <row r="60" spans="1:1" x14ac:dyDescent="0.25">
      <c r="A60" s="109" t="s">
        <v>72</v>
      </c>
    </row>
    <row r="61" spans="1:1" x14ac:dyDescent="0.25">
      <c r="A61" s="109" t="s">
        <v>10</v>
      </c>
    </row>
    <row r="62" spans="1:1" x14ac:dyDescent="0.25">
      <c r="A62" t="s">
        <v>64</v>
      </c>
    </row>
  </sheetData>
  <sortState ref="A27:B31">
    <sortCondition ref="A29:A3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41"/>
  <sheetViews>
    <sheetView topLeftCell="B31" workbookViewId="0">
      <selection activeCell="B41" sqref="B41:C41"/>
    </sheetView>
  </sheetViews>
  <sheetFormatPr defaultRowHeight="15" x14ac:dyDescent="0.25"/>
  <cols>
    <col min="2" max="5" width="59.85546875" bestFit="1" customWidth="1"/>
  </cols>
  <sheetData>
    <row r="1" spans="1:5" ht="18" x14ac:dyDescent="0.25">
      <c r="B1" s="158" t="s">
        <v>48</v>
      </c>
      <c r="C1" s="158"/>
      <c r="D1" s="158"/>
      <c r="E1" s="158"/>
    </row>
    <row r="2" spans="1:5" x14ac:dyDescent="0.25">
      <c r="B2" s="11" t="s">
        <v>28</v>
      </c>
      <c r="C2" s="11" t="s">
        <v>93</v>
      </c>
      <c r="D2" s="11" t="s">
        <v>29</v>
      </c>
      <c r="E2" s="11" t="s">
        <v>30</v>
      </c>
    </row>
    <row r="3" spans="1:5" x14ac:dyDescent="0.25">
      <c r="A3">
        <v>1</v>
      </c>
      <c r="B3" s="11" t="s">
        <v>31</v>
      </c>
      <c r="C3" s="11" t="s">
        <v>31</v>
      </c>
      <c r="D3" s="11" t="s">
        <v>31</v>
      </c>
      <c r="E3" s="11" t="s">
        <v>31</v>
      </c>
    </row>
    <row r="4" spans="1:5" x14ac:dyDescent="0.25">
      <c r="A4">
        <v>2</v>
      </c>
      <c r="B4" s="11" t="s">
        <v>32</v>
      </c>
      <c r="C4" s="11" t="s">
        <v>32</v>
      </c>
      <c r="D4" s="11" t="s">
        <v>32</v>
      </c>
      <c r="E4" s="11" t="s">
        <v>32</v>
      </c>
    </row>
    <row r="5" spans="1:5" x14ac:dyDescent="0.25">
      <c r="A5">
        <v>3</v>
      </c>
      <c r="B5" s="11" t="s">
        <v>33</v>
      </c>
      <c r="C5" s="11" t="s">
        <v>33</v>
      </c>
      <c r="D5" s="11" t="s">
        <v>33</v>
      </c>
      <c r="E5" s="11" t="s">
        <v>33</v>
      </c>
    </row>
    <row r="6" spans="1:5" x14ac:dyDescent="0.25">
      <c r="A6">
        <v>4</v>
      </c>
      <c r="B6" s="11" t="s">
        <v>34</v>
      </c>
      <c r="C6" s="11" t="s">
        <v>34</v>
      </c>
      <c r="D6" s="11" t="s">
        <v>34</v>
      </c>
      <c r="E6" s="11" t="s">
        <v>34</v>
      </c>
    </row>
    <row r="7" spans="1:5" x14ac:dyDescent="0.25">
      <c r="A7">
        <v>5</v>
      </c>
      <c r="B7" s="11" t="s">
        <v>35</v>
      </c>
      <c r="C7" s="11" t="s">
        <v>35</v>
      </c>
      <c r="D7" s="11" t="s">
        <v>35</v>
      </c>
      <c r="E7" s="11" t="s">
        <v>35</v>
      </c>
    </row>
    <row r="8" spans="1:5" x14ac:dyDescent="0.25">
      <c r="A8">
        <v>6</v>
      </c>
      <c r="B8" s="11" t="s">
        <v>36</v>
      </c>
      <c r="C8" s="11" t="s">
        <v>36</v>
      </c>
      <c r="D8" s="11" t="s">
        <v>36</v>
      </c>
      <c r="E8" s="11" t="s">
        <v>36</v>
      </c>
    </row>
    <row r="9" spans="1:5" x14ac:dyDescent="0.25">
      <c r="A9">
        <v>7</v>
      </c>
      <c r="B9" s="11" t="s">
        <v>37</v>
      </c>
      <c r="C9" s="11" t="s">
        <v>37</v>
      </c>
      <c r="D9" s="11" t="s">
        <v>37</v>
      </c>
      <c r="E9" s="11" t="s">
        <v>37</v>
      </c>
    </row>
    <row r="10" spans="1:5" x14ac:dyDescent="0.25">
      <c r="A10">
        <v>8</v>
      </c>
      <c r="B10" s="11" t="s">
        <v>38</v>
      </c>
      <c r="C10" s="11" t="s">
        <v>38</v>
      </c>
      <c r="D10" s="11" t="s">
        <v>38</v>
      </c>
      <c r="E10" s="11" t="s">
        <v>38</v>
      </c>
    </row>
    <row r="11" spans="1:5" x14ac:dyDescent="0.25">
      <c r="A11">
        <v>9</v>
      </c>
      <c r="B11" s="11" t="s">
        <v>39</v>
      </c>
      <c r="C11" s="11" t="s">
        <v>39</v>
      </c>
      <c r="D11" s="11" t="s">
        <v>39</v>
      </c>
      <c r="E11" s="11" t="s">
        <v>39</v>
      </c>
    </row>
    <row r="12" spans="1:5" x14ac:dyDescent="0.25">
      <c r="A12">
        <v>10</v>
      </c>
      <c r="B12" s="11" t="s">
        <v>40</v>
      </c>
      <c r="C12" s="11" t="s">
        <v>40</v>
      </c>
      <c r="D12" s="11" t="s">
        <v>40</v>
      </c>
      <c r="E12" s="11" t="s">
        <v>40</v>
      </c>
    </row>
    <row r="13" spans="1:5" x14ac:dyDescent="0.25">
      <c r="A13">
        <v>11</v>
      </c>
      <c r="B13" s="11" t="s">
        <v>41</v>
      </c>
      <c r="C13" s="11" t="s">
        <v>41</v>
      </c>
      <c r="D13" s="11" t="s">
        <v>41</v>
      </c>
      <c r="E13" s="11" t="s">
        <v>41</v>
      </c>
    </row>
    <row r="14" spans="1:5" x14ac:dyDescent="0.25">
      <c r="A14">
        <v>12</v>
      </c>
      <c r="B14" s="11" t="s">
        <v>42</v>
      </c>
      <c r="C14" s="11" t="s">
        <v>42</v>
      </c>
      <c r="D14" s="11" t="s">
        <v>42</v>
      </c>
      <c r="E14" s="11" t="s">
        <v>42</v>
      </c>
    </row>
    <row r="15" spans="1:5" x14ac:dyDescent="0.25">
      <c r="A15">
        <v>13</v>
      </c>
      <c r="B15" s="11" t="s">
        <v>43</v>
      </c>
      <c r="C15" s="11" t="s">
        <v>43</v>
      </c>
      <c r="D15" s="11" t="s">
        <v>43</v>
      </c>
      <c r="E15" s="11" t="s">
        <v>43</v>
      </c>
    </row>
    <row r="16" spans="1:5" x14ac:dyDescent="0.25">
      <c r="A16">
        <v>14</v>
      </c>
      <c r="B16" s="11" t="s">
        <v>44</v>
      </c>
      <c r="C16" s="11" t="s">
        <v>44</v>
      </c>
      <c r="D16" s="11" t="s">
        <v>44</v>
      </c>
      <c r="E16" s="11" t="s">
        <v>44</v>
      </c>
    </row>
    <row r="17" spans="1:5" x14ac:dyDescent="0.25">
      <c r="A17">
        <v>15</v>
      </c>
      <c r="B17" s="11" t="s">
        <v>45</v>
      </c>
      <c r="C17" s="11" t="s">
        <v>45</v>
      </c>
      <c r="D17" s="11" t="s">
        <v>45</v>
      </c>
      <c r="E17" s="11" t="s">
        <v>45</v>
      </c>
    </row>
    <row r="18" spans="1:5" x14ac:dyDescent="0.25">
      <c r="A18">
        <v>16</v>
      </c>
      <c r="B18" s="11" t="s">
        <v>46</v>
      </c>
      <c r="C18" s="11" t="s">
        <v>46</v>
      </c>
      <c r="D18" s="11" t="s">
        <v>46</v>
      </c>
      <c r="E18" s="11" t="s">
        <v>46</v>
      </c>
    </row>
    <row r="19" spans="1:5" x14ac:dyDescent="0.25">
      <c r="A19">
        <v>17</v>
      </c>
      <c r="B19" s="11" t="s">
        <v>47</v>
      </c>
      <c r="C19" s="11" t="s">
        <v>47</v>
      </c>
      <c r="D19" s="11" t="s">
        <v>47</v>
      </c>
      <c r="E19" s="11" t="s">
        <v>47</v>
      </c>
    </row>
    <row r="20" spans="1:5" x14ac:dyDescent="0.25">
      <c r="A20">
        <v>18</v>
      </c>
      <c r="B20" s="11" t="s">
        <v>51</v>
      </c>
      <c r="C20" s="11" t="s">
        <v>51</v>
      </c>
      <c r="D20" s="11" t="s">
        <v>51</v>
      </c>
      <c r="E20" s="11" t="s">
        <v>51</v>
      </c>
    </row>
    <row r="22" spans="1:5" ht="18" x14ac:dyDescent="0.25">
      <c r="B22" s="158" t="s">
        <v>52</v>
      </c>
      <c r="C22" s="158"/>
      <c r="D22" s="158"/>
      <c r="E22" s="158"/>
    </row>
    <row r="23" spans="1:5" x14ac:dyDescent="0.25">
      <c r="C23" s="41" t="s">
        <v>93</v>
      </c>
    </row>
    <row r="24" spans="1:5" x14ac:dyDescent="0.25">
      <c r="A24">
        <v>1</v>
      </c>
      <c r="B24" s="11" t="s">
        <v>52</v>
      </c>
      <c r="C24" s="11" t="s">
        <v>31</v>
      </c>
      <c r="D24" s="11" t="s">
        <v>31</v>
      </c>
      <c r="E24" s="11" t="s">
        <v>31</v>
      </c>
    </row>
    <row r="25" spans="1:5" x14ac:dyDescent="0.25">
      <c r="A25">
        <v>2</v>
      </c>
      <c r="B25" s="11" t="s">
        <v>32</v>
      </c>
      <c r="C25" s="11" t="s">
        <v>32</v>
      </c>
      <c r="D25" s="11" t="s">
        <v>32</v>
      </c>
      <c r="E25" s="11" t="s">
        <v>32</v>
      </c>
    </row>
    <row r="26" spans="1:5" x14ac:dyDescent="0.25">
      <c r="A26">
        <v>3</v>
      </c>
      <c r="B26" s="11" t="s">
        <v>33</v>
      </c>
      <c r="C26" s="11" t="s">
        <v>33</v>
      </c>
      <c r="D26" s="11" t="s">
        <v>33</v>
      </c>
      <c r="E26" s="11" t="s">
        <v>33</v>
      </c>
    </row>
    <row r="27" spans="1:5" x14ac:dyDescent="0.25">
      <c r="A27">
        <v>4</v>
      </c>
      <c r="B27" s="11" t="s">
        <v>34</v>
      </c>
      <c r="C27" s="11" t="s">
        <v>34</v>
      </c>
      <c r="D27" s="11" t="s">
        <v>34</v>
      </c>
      <c r="E27" s="11" t="s">
        <v>34</v>
      </c>
    </row>
    <row r="28" spans="1:5" x14ac:dyDescent="0.25">
      <c r="A28">
        <v>5</v>
      </c>
      <c r="B28" s="11" t="s">
        <v>35</v>
      </c>
      <c r="C28" s="11" t="s">
        <v>35</v>
      </c>
      <c r="D28" s="11" t="s">
        <v>35</v>
      </c>
      <c r="E28" s="11" t="s">
        <v>35</v>
      </c>
    </row>
    <row r="29" spans="1:5" x14ac:dyDescent="0.25">
      <c r="A29">
        <v>6</v>
      </c>
      <c r="B29" s="11" t="s">
        <v>36</v>
      </c>
      <c r="C29" s="11" t="s">
        <v>36</v>
      </c>
      <c r="D29" s="11" t="s">
        <v>36</v>
      </c>
      <c r="E29" s="11" t="s">
        <v>36</v>
      </c>
    </row>
    <row r="30" spans="1:5" x14ac:dyDescent="0.25">
      <c r="A30">
        <v>7</v>
      </c>
      <c r="B30" s="11" t="s">
        <v>37</v>
      </c>
      <c r="C30" s="11" t="s">
        <v>37</v>
      </c>
      <c r="D30" s="11" t="s">
        <v>37</v>
      </c>
      <c r="E30" s="11" t="s">
        <v>37</v>
      </c>
    </row>
    <row r="31" spans="1:5" x14ac:dyDescent="0.25">
      <c r="A31">
        <v>8</v>
      </c>
      <c r="B31" s="11" t="s">
        <v>38</v>
      </c>
      <c r="C31" s="11" t="s">
        <v>38</v>
      </c>
      <c r="D31" s="11" t="s">
        <v>38</v>
      </c>
      <c r="E31" s="11" t="s">
        <v>38</v>
      </c>
    </row>
    <row r="32" spans="1:5" x14ac:dyDescent="0.25">
      <c r="A32">
        <v>9</v>
      </c>
      <c r="B32" s="11" t="s">
        <v>43</v>
      </c>
      <c r="C32" s="11" t="s">
        <v>43</v>
      </c>
      <c r="D32" s="11" t="s">
        <v>43</v>
      </c>
      <c r="E32" s="11" t="s">
        <v>43</v>
      </c>
    </row>
    <row r="33" spans="1:5" x14ac:dyDescent="0.25">
      <c r="A33">
        <v>10</v>
      </c>
      <c r="B33" s="11" t="s">
        <v>39</v>
      </c>
      <c r="C33" s="11" t="s">
        <v>39</v>
      </c>
      <c r="D33" s="11" t="s">
        <v>39</v>
      </c>
      <c r="E33" s="11" t="s">
        <v>39</v>
      </c>
    </row>
    <row r="34" spans="1:5" x14ac:dyDescent="0.25">
      <c r="A34">
        <v>11</v>
      </c>
      <c r="B34" s="11" t="s">
        <v>49</v>
      </c>
      <c r="C34" s="11" t="s">
        <v>49</v>
      </c>
      <c r="D34" s="11" t="s">
        <v>49</v>
      </c>
      <c r="E34" s="11" t="s">
        <v>49</v>
      </c>
    </row>
    <row r="35" spans="1:5" x14ac:dyDescent="0.25">
      <c r="A35">
        <v>12</v>
      </c>
      <c r="B35" s="11" t="s">
        <v>41</v>
      </c>
      <c r="C35" s="11" t="s">
        <v>41</v>
      </c>
      <c r="D35" s="11" t="s">
        <v>41</v>
      </c>
      <c r="E35" s="11" t="s">
        <v>41</v>
      </c>
    </row>
    <row r="36" spans="1:5" x14ac:dyDescent="0.25">
      <c r="A36">
        <v>13</v>
      </c>
      <c r="B36" s="11" t="s">
        <v>50</v>
      </c>
      <c r="C36" s="11" t="s">
        <v>50</v>
      </c>
      <c r="D36" s="11" t="s">
        <v>50</v>
      </c>
      <c r="E36" s="11" t="s">
        <v>50</v>
      </c>
    </row>
    <row r="37" spans="1:5" x14ac:dyDescent="0.25">
      <c r="A37">
        <v>14</v>
      </c>
      <c r="B37" s="11" t="s">
        <v>51</v>
      </c>
      <c r="C37" s="11" t="s">
        <v>51</v>
      </c>
      <c r="D37" s="11" t="s">
        <v>51</v>
      </c>
      <c r="E37" s="11" t="s">
        <v>51</v>
      </c>
    </row>
    <row r="39" spans="1:5" x14ac:dyDescent="0.25">
      <c r="B39" s="11" t="s">
        <v>53</v>
      </c>
      <c r="C39" s="11" t="s">
        <v>54</v>
      </c>
    </row>
    <row r="40" spans="1:5" x14ac:dyDescent="0.25">
      <c r="B40" s="11" t="s">
        <v>95</v>
      </c>
      <c r="C40" s="11" t="s">
        <v>96</v>
      </c>
    </row>
    <row r="41" spans="1:5" x14ac:dyDescent="0.25">
      <c r="B41" s="11" t="s">
        <v>97</v>
      </c>
      <c r="C41" s="11" t="s">
        <v>54</v>
      </c>
    </row>
  </sheetData>
  <mergeCells count="2">
    <mergeCell ref="B1:E1"/>
    <mergeCell ref="B22:E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23"/>
  <sheetViews>
    <sheetView topLeftCell="E1" workbookViewId="0">
      <selection activeCell="U7" sqref="U7"/>
    </sheetView>
  </sheetViews>
  <sheetFormatPr defaultRowHeight="15" x14ac:dyDescent="0.25"/>
  <cols>
    <col min="2" max="2" width="14.7109375" bestFit="1" customWidth="1"/>
    <col min="3" max="3" width="15.5703125" bestFit="1" customWidth="1"/>
    <col min="4" max="4" width="28.5703125" bestFit="1" customWidth="1"/>
    <col min="5" max="5" width="25.140625" bestFit="1" customWidth="1"/>
    <col min="7" max="7" width="18.42578125" bestFit="1" customWidth="1"/>
  </cols>
  <sheetData>
    <row r="1" spans="1:9" ht="15.75" thickBot="1" x14ac:dyDescent="0.3"/>
    <row r="2" spans="1:9" ht="15.75" thickBot="1" x14ac:dyDescent="0.3">
      <c r="B2" s="1" t="s">
        <v>0</v>
      </c>
      <c r="C2" s="2"/>
      <c r="D2" s="2" t="s">
        <v>1</v>
      </c>
      <c r="E2" s="2" t="s">
        <v>2</v>
      </c>
      <c r="G2" s="9" t="s">
        <v>0</v>
      </c>
    </row>
    <row r="3" spans="1:9" ht="15.75" thickBot="1" x14ac:dyDescent="0.3">
      <c r="A3">
        <v>1</v>
      </c>
      <c r="B3" s="7" t="s">
        <v>3</v>
      </c>
      <c r="C3" s="10" t="str">
        <f t="shared" ref="C3:C16" si="0">CONCATENATE(A3,B3)</f>
        <v>1HealthFirst</v>
      </c>
      <c r="D3" s="3" t="s">
        <v>4</v>
      </c>
    </row>
    <row r="4" spans="1:9" ht="23.25" thickBot="1" x14ac:dyDescent="0.3">
      <c r="A4">
        <v>1</v>
      </c>
      <c r="B4" s="4" t="s">
        <v>5</v>
      </c>
      <c r="C4" s="10" t="str">
        <f t="shared" si="0"/>
        <v>1MetroPlus</v>
      </c>
      <c r="D4" s="5" t="s">
        <v>6</v>
      </c>
      <c r="E4" s="15" t="s">
        <v>78</v>
      </c>
      <c r="G4" s="17" t="s">
        <v>21</v>
      </c>
    </row>
    <row r="5" spans="1:9" ht="23.25" thickBot="1" x14ac:dyDescent="0.3">
      <c r="A5">
        <v>1</v>
      </c>
      <c r="B5" s="6" t="s">
        <v>7</v>
      </c>
      <c r="C5" s="10" t="str">
        <f t="shared" si="0"/>
        <v>1HIP/Emblem</v>
      </c>
      <c r="D5" s="3" t="s">
        <v>6</v>
      </c>
      <c r="E5" s="15" t="s">
        <v>65</v>
      </c>
      <c r="G5" s="16" t="s">
        <v>58</v>
      </c>
    </row>
    <row r="6" spans="1:9" ht="15.75" thickBot="1" x14ac:dyDescent="0.3">
      <c r="A6">
        <v>1</v>
      </c>
      <c r="B6" s="4" t="s">
        <v>8</v>
      </c>
      <c r="C6" s="10" t="str">
        <f t="shared" si="0"/>
        <v>1United Health Plan</v>
      </c>
      <c r="D6" s="5" t="s">
        <v>9</v>
      </c>
      <c r="E6" s="15" t="s">
        <v>69</v>
      </c>
      <c r="G6" s="17" t="s">
        <v>15</v>
      </c>
      <c r="I6" t="s">
        <v>23</v>
      </c>
    </row>
    <row r="7" spans="1:9" ht="15.75" thickBot="1" x14ac:dyDescent="0.3">
      <c r="A7">
        <v>1</v>
      </c>
      <c r="B7" s="7" t="s">
        <v>11</v>
      </c>
      <c r="C7" s="10" t="str">
        <f t="shared" si="0"/>
        <v>1MVP/Hudson Health</v>
      </c>
      <c r="D7" s="3" t="s">
        <v>12</v>
      </c>
      <c r="E7" s="15" t="s">
        <v>77</v>
      </c>
      <c r="G7" s="17" t="s">
        <v>3</v>
      </c>
      <c r="I7" t="s">
        <v>24</v>
      </c>
    </row>
    <row r="8" spans="1:9" ht="15.75" thickBot="1" x14ac:dyDescent="0.3">
      <c r="A8">
        <v>2</v>
      </c>
      <c r="B8" s="7" t="s">
        <v>11</v>
      </c>
      <c r="C8" s="10" t="str">
        <f t="shared" si="0"/>
        <v>2MVP/Hudson Health</v>
      </c>
      <c r="D8" s="3" t="s">
        <v>13</v>
      </c>
      <c r="E8" s="15" t="s">
        <v>20</v>
      </c>
      <c r="G8" s="17" t="s">
        <v>22</v>
      </c>
      <c r="I8" t="s">
        <v>25</v>
      </c>
    </row>
    <row r="9" spans="1:9" ht="15.75" thickBot="1" x14ac:dyDescent="0.3">
      <c r="A9">
        <v>1</v>
      </c>
      <c r="B9" s="8" t="s">
        <v>15</v>
      </c>
      <c r="C9" s="10" t="str">
        <f t="shared" si="0"/>
        <v>1Fidelis</v>
      </c>
      <c r="D9" s="8" t="s">
        <v>9</v>
      </c>
      <c r="E9" s="15" t="s">
        <v>14</v>
      </c>
      <c r="G9" s="17" t="s">
        <v>8</v>
      </c>
      <c r="I9" t="s">
        <v>26</v>
      </c>
    </row>
    <row r="10" spans="1:9" ht="15.75" thickBot="1" x14ac:dyDescent="0.3">
      <c r="A10">
        <v>2</v>
      </c>
      <c r="B10" s="8" t="s">
        <v>15</v>
      </c>
      <c r="C10" s="10" t="str">
        <f t="shared" si="0"/>
        <v>2Fidelis</v>
      </c>
      <c r="D10" s="8" t="s">
        <v>9</v>
      </c>
      <c r="E10" s="15" t="s">
        <v>66</v>
      </c>
      <c r="G10" s="17" t="s">
        <v>59</v>
      </c>
      <c r="I10" t="s">
        <v>27</v>
      </c>
    </row>
    <row r="11" spans="1:9" ht="15.75" thickBot="1" x14ac:dyDescent="0.3">
      <c r="A11">
        <v>3</v>
      </c>
      <c r="B11" s="8" t="s">
        <v>15</v>
      </c>
      <c r="C11" s="10" t="str">
        <f t="shared" si="0"/>
        <v>3Fidelis</v>
      </c>
      <c r="D11" s="8" t="s">
        <v>12</v>
      </c>
      <c r="E11" s="15" t="s">
        <v>16</v>
      </c>
    </row>
    <row r="12" spans="1:9" ht="15.75" thickBot="1" x14ac:dyDescent="0.3">
      <c r="A12">
        <v>4</v>
      </c>
      <c r="B12" s="8" t="s">
        <v>15</v>
      </c>
      <c r="C12" s="10" t="str">
        <f t="shared" si="0"/>
        <v>4Fidelis</v>
      </c>
      <c r="D12" s="8" t="s">
        <v>12</v>
      </c>
      <c r="E12" s="15" t="s">
        <v>61</v>
      </c>
    </row>
    <row r="13" spans="1:9" ht="23.25" thickBot="1" x14ac:dyDescent="0.3">
      <c r="A13">
        <v>5</v>
      </c>
      <c r="B13" s="8" t="s">
        <v>15</v>
      </c>
      <c r="C13" s="10" t="str">
        <f t="shared" si="0"/>
        <v>5Fidelis</v>
      </c>
      <c r="D13" s="5" t="s">
        <v>18</v>
      </c>
      <c r="E13" s="15" t="s">
        <v>67</v>
      </c>
    </row>
    <row r="14" spans="1:9" ht="15.75" thickBot="1" x14ac:dyDescent="0.3">
      <c r="A14">
        <v>6</v>
      </c>
      <c r="B14" s="8" t="s">
        <v>15</v>
      </c>
      <c r="C14" s="10" t="str">
        <f t="shared" si="0"/>
        <v>6Fidelis</v>
      </c>
      <c r="D14" s="5" t="s">
        <v>19</v>
      </c>
      <c r="E14" s="15" t="s">
        <v>70</v>
      </c>
      <c r="I14" t="s">
        <v>113</v>
      </c>
    </row>
    <row r="15" spans="1:9" ht="15.75" thickBot="1" x14ac:dyDescent="0.3">
      <c r="A15">
        <v>7</v>
      </c>
      <c r="B15" s="8" t="s">
        <v>15</v>
      </c>
      <c r="C15" s="10" t="str">
        <f t="shared" si="0"/>
        <v>7Fidelis</v>
      </c>
      <c r="D15" s="8" t="s">
        <v>13</v>
      </c>
      <c r="E15" s="15" t="s">
        <v>17</v>
      </c>
      <c r="I15" t="s">
        <v>114</v>
      </c>
    </row>
    <row r="16" spans="1:9" x14ac:dyDescent="0.25">
      <c r="A16">
        <v>8</v>
      </c>
      <c r="B16" s="8" t="s">
        <v>15</v>
      </c>
      <c r="C16" s="10" t="str">
        <f t="shared" si="0"/>
        <v>8Fidelis</v>
      </c>
      <c r="D16" s="8" t="s">
        <v>13</v>
      </c>
      <c r="E16" s="15" t="s">
        <v>62</v>
      </c>
      <c r="I16" t="s">
        <v>115</v>
      </c>
    </row>
    <row r="17" spans="5:9" x14ac:dyDescent="0.25">
      <c r="E17" s="15" t="s">
        <v>71</v>
      </c>
      <c r="I17" t="s">
        <v>116</v>
      </c>
    </row>
    <row r="18" spans="5:9" x14ac:dyDescent="0.25">
      <c r="E18" s="15" t="s">
        <v>63</v>
      </c>
    </row>
    <row r="19" spans="5:9" x14ac:dyDescent="0.25">
      <c r="E19" s="15" t="s">
        <v>68</v>
      </c>
    </row>
    <row r="20" spans="5:9" x14ac:dyDescent="0.25">
      <c r="E20" s="15" t="s">
        <v>60</v>
      </c>
    </row>
    <row r="21" spans="5:9" x14ac:dyDescent="0.25">
      <c r="E21" s="11" t="s">
        <v>72</v>
      </c>
    </row>
    <row r="22" spans="5:9" x14ac:dyDescent="0.25">
      <c r="E22" s="15" t="s">
        <v>10</v>
      </c>
    </row>
    <row r="23" spans="5:9" ht="22.5" x14ac:dyDescent="0.25">
      <c r="E23" s="15" t="s">
        <v>64</v>
      </c>
    </row>
  </sheetData>
  <sortState ref="E5:E23">
    <sortCondition ref="E5:E2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VBP-QIP Performance Table</vt:lpstr>
      <vt:lpstr>MCO-DOH Quarterly Report</vt:lpstr>
      <vt:lpstr>Facility Names</vt:lpstr>
      <vt:lpstr>Reporting Guidance</vt:lpstr>
      <vt:lpstr>Pairings Table</vt:lpstr>
      <vt:lpstr>Drop Down Menu</vt:lpstr>
      <vt:lpstr>Drop Downs (Hidden Tab)</vt:lpstr>
      <vt:lpstr>Beds</vt:lpstr>
      <vt:lpstr>Facility_Type</vt:lpstr>
      <vt:lpstr>FT</vt:lpstr>
      <vt:lpstr>Non_Rural</vt:lpstr>
      <vt:lpstr>Rural</vt:lpstr>
    </vt:vector>
  </TitlesOfParts>
  <Company>New York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Kim Fraim</cp:lastModifiedBy>
  <cp:lastPrinted>2016-04-15T03:35:54Z</cp:lastPrinted>
  <dcterms:created xsi:type="dcterms:W3CDTF">2015-11-10T15:37:00Z</dcterms:created>
  <dcterms:modified xsi:type="dcterms:W3CDTF">2018-01-24T18:13:18Z</dcterms:modified>
</cp:coreProperties>
</file>