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53222"/>
  <mc:AlternateContent xmlns:mc="http://schemas.openxmlformats.org/markup-compatibility/2006">
    <mc:Choice Requires="x15">
      <x15ac:absPath xmlns:x15ac="http://schemas.microsoft.com/office/spreadsheetml/2010/11/ac" url="R:\health_care\medicaid\redesign\dsrip\vbp_initiatives\reporting\docs\"/>
    </mc:Choice>
  </mc:AlternateContent>
  <bookViews>
    <workbookView xWindow="0" yWindow="0" windowWidth="28800" windowHeight="12300" firstSheet="5" activeTab="5"/>
  </bookViews>
  <sheets>
    <sheet name="PPS EIP Reporting Table" sheetId="4" state="hidden" r:id="rId1"/>
    <sheet name="MCO EIP Activity Table" sheetId="12" state="hidden" r:id="rId2"/>
    <sheet name="MCO EIP Payment Table" sheetId="10" state="hidden" r:id="rId3"/>
    <sheet name="MCO EPP Payment Table" sheetId="9" state="hidden" r:id="rId4"/>
    <sheet name="MCO EPP Reporting Table (old)" sheetId="6" state="hidden" r:id="rId5"/>
    <sheet name="MCO EP Frequency Table" sheetId="11" r:id="rId6"/>
    <sheet name="Activities and PPS Names" sheetId="14" r:id="rId7"/>
    <sheet name="Drop Down Menu" sheetId="13" state="hidden" r:id="rId8"/>
    <sheet name="MCO EIP Reporting Table old" sheetId="8" state="hidden" r:id="rId9"/>
    <sheet name="EIP (Draft) Pairings" sheetId="3" state="hidden" r:id="rId10"/>
    <sheet name="Drop Downs (Hidden Tab)" sheetId="2" state="hidden" r:id="rId11"/>
  </sheets>
  <definedNames>
    <definedName name="_xlnm._FilterDatabase" localSheetId="9" hidden="1">'EIP (Draft) Pairings'!$C$21:$N$36</definedName>
    <definedName name="a" localSheetId="1">#REF!</definedName>
    <definedName name="a" localSheetId="2">#REF!</definedName>
    <definedName name="a" localSheetId="8">#REF!</definedName>
    <definedName name="a" localSheetId="5">#REF!</definedName>
    <definedName name="a" localSheetId="3">#REF!</definedName>
    <definedName name="a">#REF!</definedName>
    <definedName name="Application" localSheetId="1">#REF!</definedName>
    <definedName name="Application" localSheetId="2">#REF!</definedName>
    <definedName name="Application" localSheetId="8">#REF!</definedName>
    <definedName name="Application" localSheetId="5">#REF!</definedName>
    <definedName name="Application" localSheetId="3">#REF!</definedName>
    <definedName name="Application" localSheetId="4">#REF!</definedName>
    <definedName name="Application" localSheetId="0">#REF!</definedName>
    <definedName name="Application">#REF!</definedName>
    <definedName name="Contracts" localSheetId="1">#REF!</definedName>
    <definedName name="Contracts" localSheetId="2">#REF!</definedName>
    <definedName name="Contracts" localSheetId="8">#REF!</definedName>
    <definedName name="Contracts" localSheetId="5">#REF!</definedName>
    <definedName name="Contracts" localSheetId="3">#REF!</definedName>
    <definedName name="Contracts" localSheetId="4">#REF!</definedName>
    <definedName name="Contracts" localSheetId="0">#REF!</definedName>
    <definedName name="Contracts">#REF!</definedName>
    <definedName name="Contracts_PLans" localSheetId="1">#REF!</definedName>
    <definedName name="Contracts_PLans" localSheetId="2">#REF!</definedName>
    <definedName name="Contracts_PLans" localSheetId="8">#REF!</definedName>
    <definedName name="Contracts_PLans" localSheetId="5">#REF!</definedName>
    <definedName name="Contracts_PLans" localSheetId="3">#REF!</definedName>
    <definedName name="Contracts_PLans" localSheetId="4">#REF!</definedName>
    <definedName name="Contracts_PLans" localSheetId="0">#REF!</definedName>
    <definedName name="Contracts_PLans">#REF!</definedName>
    <definedName name="Disbursement" localSheetId="1">#REF!</definedName>
    <definedName name="Disbursement" localSheetId="2">#REF!</definedName>
    <definedName name="Disbursement" localSheetId="8">#REF!</definedName>
    <definedName name="Disbursement" localSheetId="5">#REF!</definedName>
    <definedName name="Disbursement" localSheetId="3">#REF!</definedName>
    <definedName name="Disbursement" localSheetId="4">#REF!</definedName>
    <definedName name="Disbursement" localSheetId="0">#REF!</definedName>
    <definedName name="Disbursement">#REF!</definedName>
    <definedName name="MCO_PPS_Facility" localSheetId="1">#REF!</definedName>
    <definedName name="MCO_PPS_Facility" localSheetId="2">#REF!</definedName>
    <definedName name="MCO_PPS_Facility" localSheetId="8">#REF!</definedName>
    <definedName name="MCO_PPS_Facility" localSheetId="5">#REF!</definedName>
    <definedName name="MCO_PPS_Facility" localSheetId="3">#REF!</definedName>
    <definedName name="MCO_PPS_Facility" localSheetId="4">#REF!</definedName>
    <definedName name="MCO_PPS_Facility" localSheetId="0">#REF!</definedName>
    <definedName name="MCO_PPS_Facility">#REF!</definedName>
    <definedName name="Other" localSheetId="1">#REF!</definedName>
    <definedName name="Other" localSheetId="2">#REF!</definedName>
    <definedName name="Other" localSheetId="8">#REF!</definedName>
    <definedName name="Other" localSheetId="5">#REF!</definedName>
    <definedName name="Other" localSheetId="3">#REF!</definedName>
    <definedName name="Other" localSheetId="4">#REF!</definedName>
    <definedName name="Other" localSheetId="0">#REF!</definedName>
    <definedName name="Other">#REF!</definedName>
    <definedName name="Structure_Timelines" localSheetId="1">#REF!</definedName>
    <definedName name="Structure_Timelines" localSheetId="2">#REF!</definedName>
    <definedName name="Structure_Timelines" localSheetId="8">#REF!</definedName>
    <definedName name="Structure_Timelines" localSheetId="5">#REF!</definedName>
    <definedName name="Structure_Timelines" localSheetId="3">#REF!</definedName>
    <definedName name="Structure_Timelines" localSheetId="4">#REF!</definedName>
    <definedName name="Structure_Timelines" localSheetId="0">#REF!</definedName>
    <definedName name="Structure_Timelines">#REF!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1" l="1"/>
  <c r="E18" i="9" l="1"/>
  <c r="E22" i="9" s="1"/>
  <c r="E18" i="10" l="1"/>
  <c r="E22" i="10" s="1"/>
  <c r="E26" i="10" s="1"/>
  <c r="E30" i="10" s="1"/>
  <c r="E34" i="10" s="1"/>
  <c r="E38" i="10" s="1"/>
  <c r="E42" i="10" s="1"/>
  <c r="E46" i="10" s="1"/>
  <c r="E50" i="10" s="1"/>
  <c r="E54" i="10" s="1"/>
  <c r="E58" i="10" s="1"/>
  <c r="E62" i="10" s="1"/>
  <c r="E66" i="10" s="1"/>
  <c r="E70" i="10" s="1"/>
  <c r="I18" i="12"/>
  <c r="I22" i="12" s="1"/>
  <c r="I26" i="12" s="1"/>
  <c r="I30" i="12" s="1"/>
  <c r="I34" i="12" s="1"/>
  <c r="I38" i="12" s="1"/>
  <c r="I42" i="12" s="1"/>
  <c r="I46" i="12" s="1"/>
  <c r="I50" i="12" s="1"/>
  <c r="I54" i="12" s="1"/>
  <c r="I58" i="12" s="1"/>
  <c r="I62" i="12" s="1"/>
  <c r="I66" i="12" s="1"/>
  <c r="I70" i="12" s="1"/>
  <c r="B71" i="12"/>
  <c r="I71" i="12" s="1"/>
  <c r="B67" i="12"/>
  <c r="I67" i="12" s="1"/>
  <c r="B63" i="12"/>
  <c r="I63" i="12" s="1"/>
  <c r="B59" i="12"/>
  <c r="B55" i="12"/>
  <c r="B51" i="12"/>
  <c r="I51" i="12" s="1"/>
  <c r="B47" i="12"/>
  <c r="I47" i="12" s="1"/>
  <c r="B43" i="12"/>
  <c r="B39" i="12"/>
  <c r="B35" i="12"/>
  <c r="I35" i="12" s="1"/>
  <c r="B31" i="12"/>
  <c r="I31" i="12" s="1"/>
  <c r="B27" i="12"/>
  <c r="B23" i="12"/>
  <c r="B19" i="12"/>
  <c r="I19" i="12" s="1"/>
  <c r="B15" i="12"/>
  <c r="I15" i="12" s="1"/>
  <c r="D39" i="12" l="1"/>
  <c r="D82" i="12" s="1"/>
  <c r="I39" i="12"/>
  <c r="D55" i="12"/>
  <c r="D86" i="12" s="1"/>
  <c r="I55" i="12"/>
  <c r="D23" i="12"/>
  <c r="D78" i="12" s="1"/>
  <c r="I23" i="12"/>
  <c r="D27" i="12"/>
  <c r="D79" i="12" s="1"/>
  <c r="I27" i="12"/>
  <c r="D43" i="12"/>
  <c r="D83" i="12" s="1"/>
  <c r="I43" i="12"/>
  <c r="D59" i="12"/>
  <c r="D87" i="12" s="1"/>
  <c r="E87" i="12" s="1"/>
  <c r="I59" i="12"/>
  <c r="D71" i="12"/>
  <c r="D90" i="12" s="1"/>
  <c r="E90" i="12" s="1"/>
  <c r="D19" i="12"/>
  <c r="D77" i="12" s="1"/>
  <c r="E77" i="12" s="1"/>
  <c r="D35" i="12"/>
  <c r="D81" i="12" s="1"/>
  <c r="E81" i="12" s="1"/>
  <c r="D51" i="12"/>
  <c r="D85" i="12" s="1"/>
  <c r="E85" i="12" s="1"/>
  <c r="D67" i="12"/>
  <c r="D89" i="12" s="1"/>
  <c r="E89" i="12" s="1"/>
  <c r="D15" i="12"/>
  <c r="D76" i="12" s="1"/>
  <c r="E76" i="12" s="1"/>
  <c r="D31" i="12"/>
  <c r="D80" i="12" s="1"/>
  <c r="E80" i="12" s="1"/>
  <c r="D47" i="12"/>
  <c r="D84" i="12" s="1"/>
  <c r="E84" i="12" s="1"/>
  <c r="D63" i="12"/>
  <c r="D88" i="12" s="1"/>
  <c r="E88" i="12" s="1"/>
  <c r="B31" i="11"/>
  <c r="B30" i="11"/>
  <c r="B29" i="11"/>
  <c r="D29" i="11" s="1"/>
  <c r="B28" i="11"/>
  <c r="B27" i="11"/>
  <c r="D27" i="11" s="1"/>
  <c r="B26" i="11"/>
  <c r="B25" i="11"/>
  <c r="D25" i="11" s="1"/>
  <c r="B24" i="11"/>
  <c r="D24" i="11" s="1"/>
  <c r="B23" i="11"/>
  <c r="D23" i="11" s="1"/>
  <c r="B22" i="11"/>
  <c r="B21" i="11"/>
  <c r="B20" i="11"/>
  <c r="D20" i="11" s="1"/>
  <c r="B19" i="11"/>
  <c r="B17" i="11"/>
  <c r="E79" i="12" l="1"/>
  <c r="E86" i="12"/>
  <c r="E83" i="12"/>
  <c r="E78" i="12"/>
  <c r="E82" i="12"/>
  <c r="D17" i="11"/>
  <c r="D28" i="11"/>
  <c r="D21" i="11"/>
  <c r="D19" i="11"/>
  <c r="D31" i="11"/>
  <c r="D18" i="11"/>
  <c r="D22" i="11"/>
  <c r="D26" i="11"/>
  <c r="D30" i="11"/>
  <c r="B71" i="10"/>
  <c r="D71" i="10" s="1"/>
  <c r="D90" i="10" s="1"/>
  <c r="B67" i="10"/>
  <c r="J67" i="10" s="1"/>
  <c r="B63" i="10"/>
  <c r="D63" i="10" s="1"/>
  <c r="D88" i="10" s="1"/>
  <c r="B59" i="10"/>
  <c r="J59" i="10" s="1"/>
  <c r="B55" i="10"/>
  <c r="D55" i="10" s="1"/>
  <c r="D86" i="10" s="1"/>
  <c r="B51" i="10"/>
  <c r="J51" i="10" s="1"/>
  <c r="B47" i="10"/>
  <c r="D47" i="10" s="1"/>
  <c r="D84" i="10" s="1"/>
  <c r="B43" i="10"/>
  <c r="J43" i="10" s="1"/>
  <c r="B39" i="10"/>
  <c r="D39" i="10" s="1"/>
  <c r="D82" i="10" s="1"/>
  <c r="B35" i="10"/>
  <c r="J35" i="10" s="1"/>
  <c r="B31" i="10"/>
  <c r="D31" i="10" s="1"/>
  <c r="D80" i="10" s="1"/>
  <c r="B27" i="10"/>
  <c r="J27" i="10" s="1"/>
  <c r="B23" i="10"/>
  <c r="D23" i="10" s="1"/>
  <c r="D78" i="10" s="1"/>
  <c r="B19" i="10"/>
  <c r="J19" i="10" s="1"/>
  <c r="B15" i="10"/>
  <c r="D15" i="10" s="1"/>
  <c r="D76" i="10" s="1"/>
  <c r="F23" i="4"/>
  <c r="E91" i="12" l="1"/>
  <c r="J47" i="10"/>
  <c r="E84" i="10" s="1"/>
  <c r="J63" i="10"/>
  <c r="E88" i="10" s="1"/>
  <c r="J15" i="10"/>
  <c r="E76" i="10" s="1"/>
  <c r="J31" i="10"/>
  <c r="E80" i="10" s="1"/>
  <c r="D27" i="10"/>
  <c r="D79" i="10" s="1"/>
  <c r="E79" i="10" s="1"/>
  <c r="D43" i="10"/>
  <c r="D83" i="10" s="1"/>
  <c r="E83" i="10" s="1"/>
  <c r="D59" i="10"/>
  <c r="D87" i="10" s="1"/>
  <c r="E87" i="10" s="1"/>
  <c r="D19" i="10"/>
  <c r="D77" i="10" s="1"/>
  <c r="E77" i="10" s="1"/>
  <c r="D35" i="10"/>
  <c r="D81" i="10" s="1"/>
  <c r="E81" i="10" s="1"/>
  <c r="D51" i="10"/>
  <c r="D85" i="10" s="1"/>
  <c r="E85" i="10" s="1"/>
  <c r="D67" i="10"/>
  <c r="D89" i="10" s="1"/>
  <c r="E89" i="10" s="1"/>
  <c r="J23" i="10"/>
  <c r="E78" i="10" s="1"/>
  <c r="J39" i="10"/>
  <c r="E82" i="10" s="1"/>
  <c r="J55" i="10"/>
  <c r="E86" i="10" s="1"/>
  <c r="J71" i="10"/>
  <c r="E90" i="10" s="1"/>
  <c r="B71" i="9"/>
  <c r="D71" i="9" s="1"/>
  <c r="D90" i="9" s="1"/>
  <c r="B67" i="9"/>
  <c r="D67" i="9" s="1"/>
  <c r="D89" i="9" s="1"/>
  <c r="B63" i="9"/>
  <c r="L63" i="9" s="1"/>
  <c r="B59" i="9"/>
  <c r="D59" i="9" s="1"/>
  <c r="D87" i="9" s="1"/>
  <c r="B55" i="9"/>
  <c r="L55" i="9" s="1"/>
  <c r="B51" i="9"/>
  <c r="L51" i="9" s="1"/>
  <c r="B47" i="9"/>
  <c r="L47" i="9" s="1"/>
  <c r="B43" i="9"/>
  <c r="D43" i="9" s="1"/>
  <c r="D83" i="9" s="1"/>
  <c r="B39" i="9"/>
  <c r="L39" i="9" s="1"/>
  <c r="B35" i="9"/>
  <c r="L35" i="9" s="1"/>
  <c r="B31" i="9"/>
  <c r="D31" i="9" s="1"/>
  <c r="D80" i="9" s="1"/>
  <c r="B27" i="9"/>
  <c r="L27" i="9" s="1"/>
  <c r="B23" i="9"/>
  <c r="D23" i="9" s="1"/>
  <c r="D78" i="9" s="1"/>
  <c r="B19" i="9"/>
  <c r="D19" i="9" s="1"/>
  <c r="D77" i="9" s="1"/>
  <c r="B15" i="9"/>
  <c r="E91" i="10" l="1"/>
  <c r="L71" i="9"/>
  <c r="E90" i="9" s="1"/>
  <c r="L67" i="9"/>
  <c r="E89" i="9" s="1"/>
  <c r="L59" i="9"/>
  <c r="E87" i="9" s="1"/>
  <c r="L43" i="9"/>
  <c r="E83" i="9" s="1"/>
  <c r="L31" i="9"/>
  <c r="E80" i="9" s="1"/>
  <c r="L23" i="9"/>
  <c r="E78" i="9" s="1"/>
  <c r="D63" i="9"/>
  <c r="D88" i="9" s="1"/>
  <c r="E88" i="9" s="1"/>
  <c r="D55" i="9"/>
  <c r="D86" i="9" s="1"/>
  <c r="E86" i="9" s="1"/>
  <c r="D51" i="9"/>
  <c r="D85" i="9" s="1"/>
  <c r="E85" i="9" s="1"/>
  <c r="D47" i="9"/>
  <c r="D84" i="9" s="1"/>
  <c r="E84" i="9" s="1"/>
  <c r="D39" i="9"/>
  <c r="D82" i="9" s="1"/>
  <c r="E82" i="9" s="1"/>
  <c r="D35" i="9"/>
  <c r="D81" i="9" s="1"/>
  <c r="E81" i="9" s="1"/>
  <c r="D27" i="9"/>
  <c r="D79" i="9" s="1"/>
  <c r="E79" i="9" s="1"/>
  <c r="L19" i="9"/>
  <c r="E77" i="9" s="1"/>
  <c r="D15" i="9"/>
  <c r="D76" i="9" s="1"/>
  <c r="L15" i="9"/>
  <c r="AX4" i="3"/>
  <c r="BF6" i="3"/>
  <c r="BF8" i="3"/>
  <c r="AX12" i="3"/>
  <c r="BF14" i="3"/>
  <c r="AE16" i="3"/>
  <c r="AV15" i="3" s="1"/>
  <c r="AF16" i="3"/>
  <c r="AW5" i="3" s="1"/>
  <c r="AG16" i="3"/>
  <c r="AX5" i="3" s="1"/>
  <c r="AH16" i="3"/>
  <c r="AY4" i="3" s="1"/>
  <c r="AI16" i="3"/>
  <c r="AZ5" i="3" s="1"/>
  <c r="AJ16" i="3"/>
  <c r="BA5" i="3" s="1"/>
  <c r="AK16" i="3"/>
  <c r="BB5" i="3" s="1"/>
  <c r="AL16" i="3"/>
  <c r="BC4" i="3" s="1"/>
  <c r="AM16" i="3"/>
  <c r="BD11" i="3" s="1"/>
  <c r="AN16" i="3"/>
  <c r="BE5" i="3" s="1"/>
  <c r="AO16" i="3"/>
  <c r="BF5" i="3" s="1"/>
  <c r="AP16" i="3"/>
  <c r="BG4" i="3" s="1"/>
  <c r="AQ16" i="3"/>
  <c r="BH7" i="3" s="1"/>
  <c r="AR16" i="3"/>
  <c r="BI5" i="3" s="1"/>
  <c r="AD16" i="3"/>
  <c r="AU6" i="3" s="1"/>
  <c r="B23" i="4"/>
  <c r="B14" i="4"/>
  <c r="B15" i="4" s="1"/>
  <c r="AX10" i="3" l="1"/>
  <c r="AU13" i="3"/>
  <c r="BB6" i="3"/>
  <c r="BB4" i="3"/>
  <c r="BB14" i="3"/>
  <c r="BB12" i="3"/>
  <c r="AU9" i="3"/>
  <c r="AX14" i="3"/>
  <c r="BF10" i="3"/>
  <c r="BB8" i="3"/>
  <c r="AX6" i="3"/>
  <c r="AU5" i="3"/>
  <c r="BF12" i="3"/>
  <c r="BB10" i="3"/>
  <c r="AX8" i="3"/>
  <c r="BF4" i="3"/>
  <c r="AZ15" i="3"/>
  <c r="BD13" i="3"/>
  <c r="BH11" i="3"/>
  <c r="AV11" i="3"/>
  <c r="BD9" i="3"/>
  <c r="AV9" i="3"/>
  <c r="BD7" i="3"/>
  <c r="AV7" i="3"/>
  <c r="BH5" i="3"/>
  <c r="AU4" i="3"/>
  <c r="AU12" i="3"/>
  <c r="AU8" i="3"/>
  <c r="BG15" i="3"/>
  <c r="BC15" i="3"/>
  <c r="AY15" i="3"/>
  <c r="BI14" i="3"/>
  <c r="BE14" i="3"/>
  <c r="BA14" i="3"/>
  <c r="AW14" i="3"/>
  <c r="BG13" i="3"/>
  <c r="BC13" i="3"/>
  <c r="AY13" i="3"/>
  <c r="BI12" i="3"/>
  <c r="BE12" i="3"/>
  <c r="BA12" i="3"/>
  <c r="AW12" i="3"/>
  <c r="BG11" i="3"/>
  <c r="BC11" i="3"/>
  <c r="AY11" i="3"/>
  <c r="BI10" i="3"/>
  <c r="BE10" i="3"/>
  <c r="BA10" i="3"/>
  <c r="AW10" i="3"/>
  <c r="BG9" i="3"/>
  <c r="BC9" i="3"/>
  <c r="AY9" i="3"/>
  <c r="BI8" i="3"/>
  <c r="BE8" i="3"/>
  <c r="BA8" i="3"/>
  <c r="AW8" i="3"/>
  <c r="BG7" i="3"/>
  <c r="BC7" i="3"/>
  <c r="AY7" i="3"/>
  <c r="BI6" i="3"/>
  <c r="BE6" i="3"/>
  <c r="BA6" i="3"/>
  <c r="AW6" i="3"/>
  <c r="BG5" i="3"/>
  <c r="BC5" i="3"/>
  <c r="AY5" i="3"/>
  <c r="BI4" i="3"/>
  <c r="BE4" i="3"/>
  <c r="BA4" i="3"/>
  <c r="AW4" i="3"/>
  <c r="BD15" i="3"/>
  <c r="BH13" i="3"/>
  <c r="AV13" i="3"/>
  <c r="AZ11" i="3"/>
  <c r="AZ9" i="3"/>
  <c r="AZ7" i="3"/>
  <c r="BD5" i="3"/>
  <c r="AV5" i="3"/>
  <c r="AU15" i="3"/>
  <c r="AU11" i="3"/>
  <c r="AU7" i="3"/>
  <c r="BF15" i="3"/>
  <c r="BB15" i="3"/>
  <c r="AX15" i="3"/>
  <c r="BH14" i="3"/>
  <c r="BD14" i="3"/>
  <c r="AZ14" i="3"/>
  <c r="AV14" i="3"/>
  <c r="BF13" i="3"/>
  <c r="BB13" i="3"/>
  <c r="AX13" i="3"/>
  <c r="BH12" i="3"/>
  <c r="BD12" i="3"/>
  <c r="AZ12" i="3"/>
  <c r="AV12" i="3"/>
  <c r="BF11" i="3"/>
  <c r="BB11" i="3"/>
  <c r="AX11" i="3"/>
  <c r="BH10" i="3"/>
  <c r="BD10" i="3"/>
  <c r="AZ10" i="3"/>
  <c r="AV10" i="3"/>
  <c r="BF9" i="3"/>
  <c r="BB9" i="3"/>
  <c r="AX9" i="3"/>
  <c r="BH8" i="3"/>
  <c r="BD8" i="3"/>
  <c r="AZ8" i="3"/>
  <c r="AV8" i="3"/>
  <c r="BF7" i="3"/>
  <c r="BF16" i="3" s="1"/>
  <c r="BB7" i="3"/>
  <c r="AX7" i="3"/>
  <c r="BH6" i="3"/>
  <c r="BD6" i="3"/>
  <c r="AZ6" i="3"/>
  <c r="AV6" i="3"/>
  <c r="BH4" i="3"/>
  <c r="BD4" i="3"/>
  <c r="AZ4" i="3"/>
  <c r="AV4" i="3"/>
  <c r="BH15" i="3"/>
  <c r="AZ13" i="3"/>
  <c r="BH9" i="3"/>
  <c r="AU14" i="3"/>
  <c r="AU10" i="3"/>
  <c r="BI15" i="3"/>
  <c r="BE15" i="3"/>
  <c r="BA15" i="3"/>
  <c r="AW15" i="3"/>
  <c r="BG14" i="3"/>
  <c r="BC14" i="3"/>
  <c r="AY14" i="3"/>
  <c r="BI13" i="3"/>
  <c r="BE13" i="3"/>
  <c r="BA13" i="3"/>
  <c r="AW13" i="3"/>
  <c r="BG12" i="3"/>
  <c r="BC12" i="3"/>
  <c r="AY12" i="3"/>
  <c r="BI11" i="3"/>
  <c r="BE11" i="3"/>
  <c r="BA11" i="3"/>
  <c r="AW11" i="3"/>
  <c r="BG10" i="3"/>
  <c r="BC10" i="3"/>
  <c r="AY10" i="3"/>
  <c r="BI9" i="3"/>
  <c r="BE9" i="3"/>
  <c r="BA9" i="3"/>
  <c r="AW9" i="3"/>
  <c r="BG8" i="3"/>
  <c r="BC8" i="3"/>
  <c r="AY8" i="3"/>
  <c r="BI7" i="3"/>
  <c r="BE7" i="3"/>
  <c r="BA7" i="3"/>
  <c r="AW7" i="3"/>
  <c r="BG6" i="3"/>
  <c r="BC6" i="3"/>
  <c r="AY6" i="3"/>
  <c r="B16" i="4"/>
  <c r="E76" i="9"/>
  <c r="E91" i="9" s="1"/>
  <c r="B19" i="4"/>
  <c r="I29" i="8"/>
  <c r="H29" i="8"/>
  <c r="G29" i="8"/>
  <c r="F29" i="8"/>
  <c r="E29" i="8"/>
  <c r="B28" i="8"/>
  <c r="D28" i="8" s="1"/>
  <c r="D48" i="8" s="1"/>
  <c r="B27" i="8"/>
  <c r="E47" i="8" s="1"/>
  <c r="B26" i="8"/>
  <c r="E46" i="8" s="1"/>
  <c r="B25" i="8"/>
  <c r="J25" i="8" s="1"/>
  <c r="B24" i="8"/>
  <c r="D24" i="8" s="1"/>
  <c r="D44" i="8" s="1"/>
  <c r="B23" i="8"/>
  <c r="D23" i="8" s="1"/>
  <c r="D43" i="8" s="1"/>
  <c r="B22" i="8"/>
  <c r="B21" i="8"/>
  <c r="J21" i="8" s="1"/>
  <c r="E41" i="8" s="1"/>
  <c r="B20" i="8"/>
  <c r="D20" i="8" s="1"/>
  <c r="D40" i="8" s="1"/>
  <c r="B19" i="8"/>
  <c r="D19" i="8" s="1"/>
  <c r="D39" i="8" s="1"/>
  <c r="B18" i="8"/>
  <c r="B17" i="8"/>
  <c r="J17" i="8" s="1"/>
  <c r="E37" i="8" s="1"/>
  <c r="B16" i="8"/>
  <c r="D16" i="8" s="1"/>
  <c r="D36" i="8" s="1"/>
  <c r="B15" i="8"/>
  <c r="B14" i="8"/>
  <c r="E29" i="6"/>
  <c r="I29" i="6"/>
  <c r="J29" i="6"/>
  <c r="K29" i="6"/>
  <c r="H29" i="6"/>
  <c r="G29" i="6"/>
  <c r="F29" i="6"/>
  <c r="B28" i="6"/>
  <c r="D28" i="6" s="1"/>
  <c r="D48" i="6" s="1"/>
  <c r="B27" i="6"/>
  <c r="D27" i="6" s="1"/>
  <c r="D47" i="6" s="1"/>
  <c r="B26" i="6"/>
  <c r="D26" i="6" s="1"/>
  <c r="D46" i="6" s="1"/>
  <c r="B25" i="6"/>
  <c r="D25" i="6" s="1"/>
  <c r="D45" i="6" s="1"/>
  <c r="B24" i="6"/>
  <c r="D24" i="6" s="1"/>
  <c r="D44" i="6" s="1"/>
  <c r="B23" i="6"/>
  <c r="D23" i="6" s="1"/>
  <c r="D43" i="6" s="1"/>
  <c r="B22" i="6"/>
  <c r="D22" i="6" s="1"/>
  <c r="D42" i="6" s="1"/>
  <c r="B21" i="6"/>
  <c r="D21" i="6" s="1"/>
  <c r="D41" i="6" s="1"/>
  <c r="B20" i="6"/>
  <c r="D20" i="6" s="1"/>
  <c r="D40" i="6" s="1"/>
  <c r="B19" i="6"/>
  <c r="D19" i="6" s="1"/>
  <c r="D39" i="6" s="1"/>
  <c r="B18" i="6"/>
  <c r="D18" i="6" s="1"/>
  <c r="D38" i="6" s="1"/>
  <c r="B17" i="6"/>
  <c r="D17" i="6" s="1"/>
  <c r="D37" i="6" s="1"/>
  <c r="B16" i="6"/>
  <c r="D16" i="6" s="1"/>
  <c r="D36" i="6" s="1"/>
  <c r="B15" i="6"/>
  <c r="D15" i="6" s="1"/>
  <c r="D35" i="6" s="1"/>
  <c r="B14" i="6"/>
  <c r="D14" i="6" s="1"/>
  <c r="D34" i="6" s="1"/>
  <c r="AY16" i="3" l="1"/>
  <c r="BA16" i="3"/>
  <c r="BE16" i="3"/>
  <c r="BG16" i="3"/>
  <c r="AW16" i="3"/>
  <c r="AX16" i="3"/>
  <c r="AU16" i="3"/>
  <c r="BC16" i="3"/>
  <c r="AZ16" i="3"/>
  <c r="BB16" i="3"/>
  <c r="BI16" i="3"/>
  <c r="BH16" i="3"/>
  <c r="BD16" i="3"/>
  <c r="AV16" i="3"/>
  <c r="B17" i="4"/>
  <c r="B18" i="4"/>
  <c r="L14" i="6"/>
  <c r="E34" i="6" s="1"/>
  <c r="L25" i="6"/>
  <c r="E45" i="6" s="1"/>
  <c r="L21" i="6"/>
  <c r="E41" i="6" s="1"/>
  <c r="L17" i="6"/>
  <c r="E37" i="6" s="1"/>
  <c r="E45" i="8"/>
  <c r="J19" i="8"/>
  <c r="E39" i="8" s="1"/>
  <c r="J23" i="8"/>
  <c r="E43" i="8" s="1"/>
  <c r="J16" i="8"/>
  <c r="E36" i="8" s="1"/>
  <c r="L28" i="6"/>
  <c r="E48" i="6" s="1"/>
  <c r="L24" i="6"/>
  <c r="E44" i="6" s="1"/>
  <c r="L20" i="6"/>
  <c r="E40" i="6" s="1"/>
  <c r="L16" i="6"/>
  <c r="E36" i="6" s="1"/>
  <c r="L27" i="6"/>
  <c r="E47" i="6" s="1"/>
  <c r="L23" i="6"/>
  <c r="E43" i="6" s="1"/>
  <c r="L19" i="6"/>
  <c r="E39" i="6" s="1"/>
  <c r="L15" i="6"/>
  <c r="E35" i="6" s="1"/>
  <c r="L26" i="6"/>
  <c r="E46" i="6" s="1"/>
  <c r="L22" i="6"/>
  <c r="E42" i="6" s="1"/>
  <c r="L18" i="6"/>
  <c r="E38" i="6" s="1"/>
  <c r="D15" i="8"/>
  <c r="D35" i="8" s="1"/>
  <c r="J28" i="8"/>
  <c r="J15" i="8"/>
  <c r="E35" i="8" s="1"/>
  <c r="J24" i="8"/>
  <c r="E44" i="8" s="1"/>
  <c r="D27" i="8"/>
  <c r="D47" i="8" s="1"/>
  <c r="J20" i="8"/>
  <c r="E40" i="8" s="1"/>
  <c r="J27" i="8"/>
  <c r="D14" i="8"/>
  <c r="D34" i="8" s="1"/>
  <c r="D18" i="8"/>
  <c r="D38" i="8" s="1"/>
  <c r="D22" i="8"/>
  <c r="D42" i="8" s="1"/>
  <c r="D26" i="8"/>
  <c r="D46" i="8" s="1"/>
  <c r="J14" i="8"/>
  <c r="D17" i="8"/>
  <c r="D37" i="8" s="1"/>
  <c r="J18" i="8"/>
  <c r="E38" i="8" s="1"/>
  <c r="D21" i="8"/>
  <c r="D41" i="8" s="1"/>
  <c r="J22" i="8"/>
  <c r="E42" i="8" s="1"/>
  <c r="D25" i="8"/>
  <c r="D45" i="8" s="1"/>
  <c r="J26" i="8"/>
  <c r="E48" i="8"/>
  <c r="I24" i="4"/>
  <c r="F29" i="4" s="1"/>
  <c r="B20" i="4" l="1"/>
  <c r="B21" i="4" s="1"/>
  <c r="B22" i="4"/>
  <c r="E49" i="6"/>
  <c r="L29" i="6"/>
  <c r="J29" i="8"/>
  <c r="E34" i="8"/>
  <c r="E49" i="8" s="1"/>
  <c r="C41" i="4" l="1"/>
  <c r="E41" i="4" s="1"/>
  <c r="A41" i="4" s="1"/>
  <c r="H41" i="4" s="1"/>
  <c r="C42" i="4"/>
  <c r="E42" i="4" s="1"/>
  <c r="A42" i="4" s="1"/>
  <c r="H42" i="4" s="1"/>
  <c r="C43" i="4"/>
  <c r="E43" i="4" s="1"/>
  <c r="A43" i="4" s="1"/>
  <c r="G43" i="4" s="1"/>
  <c r="C44" i="4"/>
  <c r="E44" i="4" s="1"/>
  <c r="A44" i="4" s="1"/>
  <c r="C45" i="4"/>
  <c r="E45" i="4" s="1"/>
  <c r="A45" i="4" s="1"/>
  <c r="C46" i="4"/>
  <c r="C47" i="4"/>
  <c r="C48" i="4"/>
  <c r="C49" i="4"/>
  <c r="C50" i="4"/>
  <c r="C51" i="4"/>
  <c r="C52" i="4"/>
  <c r="C53" i="4"/>
  <c r="C54" i="4"/>
  <c r="C40" i="4"/>
  <c r="E40" i="4" s="1"/>
  <c r="A40" i="4" s="1"/>
  <c r="G40" i="4" s="1"/>
  <c r="X16" i="3"/>
  <c r="N19" i="3"/>
  <c r="M19" i="3"/>
  <c r="L19" i="3"/>
  <c r="K19" i="3"/>
  <c r="J19" i="3"/>
  <c r="I19" i="3"/>
  <c r="H19" i="3"/>
  <c r="G19" i="3"/>
  <c r="F19" i="3"/>
  <c r="E19" i="3"/>
  <c r="D19" i="3"/>
  <c r="C19" i="3"/>
  <c r="O18" i="3"/>
  <c r="Y18" i="3" s="1"/>
  <c r="O17" i="3"/>
  <c r="Z17" i="3" s="1"/>
  <c r="O16" i="3"/>
  <c r="Q16" i="3" s="1"/>
  <c r="O15" i="3"/>
  <c r="Q15" i="3" s="1"/>
  <c r="O14" i="3"/>
  <c r="Q14" i="3" s="1"/>
  <c r="O13" i="3"/>
  <c r="Q13" i="3" s="1"/>
  <c r="O12" i="3"/>
  <c r="Q12" i="3" s="1"/>
  <c r="O11" i="3"/>
  <c r="Q11" i="3" s="1"/>
  <c r="O10" i="3"/>
  <c r="Q10" i="3" s="1"/>
  <c r="O9" i="3"/>
  <c r="Q9" i="3" s="1"/>
  <c r="O8" i="3"/>
  <c r="Q8" i="3" s="1"/>
  <c r="O7" i="3"/>
  <c r="Q7" i="3" s="1"/>
  <c r="O6" i="3"/>
  <c r="Q6" i="3" s="1"/>
  <c r="O5" i="3"/>
  <c r="Q5" i="3" s="1"/>
  <c r="O4" i="3"/>
  <c r="X4" i="3" s="1"/>
  <c r="T14" i="3" l="1"/>
  <c r="X8" i="3"/>
  <c r="X12" i="3"/>
  <c r="T6" i="3"/>
  <c r="AB14" i="3"/>
  <c r="T10" i="3"/>
  <c r="T4" i="3"/>
  <c r="AB6" i="3"/>
  <c r="AB10" i="3"/>
  <c r="V16" i="3"/>
  <c r="Z14" i="3"/>
  <c r="R14" i="3"/>
  <c r="V12" i="3"/>
  <c r="Z10" i="3"/>
  <c r="R10" i="3"/>
  <c r="V8" i="3"/>
  <c r="Z6" i="3"/>
  <c r="R6" i="3"/>
  <c r="AB16" i="3"/>
  <c r="T16" i="3"/>
  <c r="X14" i="3"/>
  <c r="AB12" i="3"/>
  <c r="T12" i="3"/>
  <c r="X10" i="3"/>
  <c r="AB8" i="3"/>
  <c r="T8" i="3"/>
  <c r="X6" i="3"/>
  <c r="AB4" i="3"/>
  <c r="Z16" i="3"/>
  <c r="R16" i="3"/>
  <c r="V14" i="3"/>
  <c r="Z12" i="3"/>
  <c r="R12" i="3"/>
  <c r="V10" i="3"/>
  <c r="Z8" i="3"/>
  <c r="R8" i="3"/>
  <c r="V6" i="3"/>
  <c r="G42" i="4"/>
  <c r="G41" i="4"/>
  <c r="I42" i="4"/>
  <c r="F42" i="4"/>
  <c r="F40" i="4"/>
  <c r="F43" i="4"/>
  <c r="I43" i="4"/>
  <c r="G45" i="4"/>
  <c r="H45" i="4"/>
  <c r="I45" i="4"/>
  <c r="F45" i="4"/>
  <c r="H43" i="4"/>
  <c r="I41" i="4"/>
  <c r="G44" i="4"/>
  <c r="H44" i="4"/>
  <c r="I44" i="4"/>
  <c r="F44" i="4"/>
  <c r="I40" i="4"/>
  <c r="H40" i="4"/>
  <c r="F41" i="4"/>
  <c r="E51" i="4"/>
  <c r="A51" i="4" s="1"/>
  <c r="E47" i="4"/>
  <c r="A47" i="4" s="1"/>
  <c r="E54" i="4"/>
  <c r="A54" i="4" s="1"/>
  <c r="E50" i="4"/>
  <c r="A50" i="4" s="1"/>
  <c r="E46" i="4"/>
  <c r="A46" i="4" s="1"/>
  <c r="E53" i="4"/>
  <c r="A53" i="4" s="1"/>
  <c r="E49" i="4"/>
  <c r="A49" i="4" s="1"/>
  <c r="E52" i="4"/>
  <c r="A52" i="4" s="1"/>
  <c r="E48" i="4"/>
  <c r="A48" i="4" s="1"/>
  <c r="W17" i="3"/>
  <c r="S18" i="3"/>
  <c r="AA18" i="3"/>
  <c r="AB15" i="3"/>
  <c r="X15" i="3"/>
  <c r="T15" i="3"/>
  <c r="AB13" i="3"/>
  <c r="X13" i="3"/>
  <c r="T13" i="3"/>
  <c r="AB11" i="3"/>
  <c r="X11" i="3"/>
  <c r="T11" i="3"/>
  <c r="AB9" i="3"/>
  <c r="X9" i="3"/>
  <c r="T9" i="3"/>
  <c r="AB7" i="3"/>
  <c r="X7" i="3"/>
  <c r="T7" i="3"/>
  <c r="AB5" i="3"/>
  <c r="X5" i="3"/>
  <c r="T5" i="3"/>
  <c r="O19" i="3"/>
  <c r="AA17" i="3"/>
  <c r="V18" i="3"/>
  <c r="AA16" i="3"/>
  <c r="W16" i="3"/>
  <c r="S16" i="3"/>
  <c r="AA15" i="3"/>
  <c r="W15" i="3"/>
  <c r="S15" i="3"/>
  <c r="AA14" i="3"/>
  <c r="W14" i="3"/>
  <c r="S14" i="3"/>
  <c r="AA13" i="3"/>
  <c r="W13" i="3"/>
  <c r="S13" i="3"/>
  <c r="AA12" i="3"/>
  <c r="W12" i="3"/>
  <c r="S12" i="3"/>
  <c r="AA11" i="3"/>
  <c r="W11" i="3"/>
  <c r="S11" i="3"/>
  <c r="AA10" i="3"/>
  <c r="W10" i="3"/>
  <c r="S10" i="3"/>
  <c r="AA9" i="3"/>
  <c r="W9" i="3"/>
  <c r="S9" i="3"/>
  <c r="AA8" i="3"/>
  <c r="W8" i="3"/>
  <c r="S8" i="3"/>
  <c r="AA7" i="3"/>
  <c r="W7" i="3"/>
  <c r="S7" i="3"/>
  <c r="AA6" i="3"/>
  <c r="W6" i="3"/>
  <c r="S6" i="3"/>
  <c r="AA5" i="3"/>
  <c r="W5" i="3"/>
  <c r="S5" i="3"/>
  <c r="AA4" i="3"/>
  <c r="W4" i="3"/>
  <c r="S4" i="3"/>
  <c r="W18" i="3"/>
  <c r="Z15" i="3"/>
  <c r="V15" i="3"/>
  <c r="R15" i="3"/>
  <c r="Z13" i="3"/>
  <c r="V13" i="3"/>
  <c r="R13" i="3"/>
  <c r="Z11" i="3"/>
  <c r="V11" i="3"/>
  <c r="R11" i="3"/>
  <c r="Z9" i="3"/>
  <c r="V9" i="3"/>
  <c r="R9" i="3"/>
  <c r="Z7" i="3"/>
  <c r="V7" i="3"/>
  <c r="R7" i="3"/>
  <c r="Z5" i="3"/>
  <c r="V5" i="3"/>
  <c r="R5" i="3"/>
  <c r="Z4" i="3"/>
  <c r="V4" i="3"/>
  <c r="R4" i="3"/>
  <c r="S17" i="3"/>
  <c r="R18" i="3"/>
  <c r="Z18" i="3"/>
  <c r="Y16" i="3"/>
  <c r="U16" i="3"/>
  <c r="Y15" i="3"/>
  <c r="U15" i="3"/>
  <c r="Y14" i="3"/>
  <c r="U14" i="3"/>
  <c r="Y13" i="3"/>
  <c r="U13" i="3"/>
  <c r="Y12" i="3"/>
  <c r="U12" i="3"/>
  <c r="Y11" i="3"/>
  <c r="U11" i="3"/>
  <c r="Y10" i="3"/>
  <c r="U10" i="3"/>
  <c r="Y9" i="3"/>
  <c r="U9" i="3"/>
  <c r="Y8" i="3"/>
  <c r="U8" i="3"/>
  <c r="Y7" i="3"/>
  <c r="U7" i="3"/>
  <c r="Y6" i="3"/>
  <c r="U6" i="3"/>
  <c r="Y5" i="3"/>
  <c r="U5" i="3"/>
  <c r="Y4" i="3"/>
  <c r="U4" i="3"/>
  <c r="Q4" i="3"/>
  <c r="T17" i="3"/>
  <c r="X17" i="3"/>
  <c r="AB17" i="3"/>
  <c r="Q17" i="3"/>
  <c r="U17" i="3"/>
  <c r="Y17" i="3"/>
  <c r="T18" i="3"/>
  <c r="AB18" i="3"/>
  <c r="X18" i="3"/>
  <c r="R17" i="3"/>
  <c r="V17" i="3"/>
  <c r="Q18" i="3"/>
  <c r="U18" i="3"/>
  <c r="G46" i="4" l="1"/>
  <c r="H46" i="4"/>
  <c r="I46" i="4"/>
  <c r="F46" i="4"/>
  <c r="G54" i="4"/>
  <c r="H54" i="4"/>
  <c r="I54" i="4"/>
  <c r="F54" i="4"/>
  <c r="J54" i="4" s="1"/>
  <c r="G51" i="4"/>
  <c r="H51" i="4"/>
  <c r="I51" i="4"/>
  <c r="F51" i="4"/>
  <c r="J51" i="4" s="1"/>
  <c r="G48" i="4"/>
  <c r="H48" i="4"/>
  <c r="I48" i="4"/>
  <c r="F48" i="4"/>
  <c r="J48" i="4" s="1"/>
  <c r="G49" i="4"/>
  <c r="H49" i="4"/>
  <c r="I49" i="4"/>
  <c r="F49" i="4"/>
  <c r="J49" i="4" s="1"/>
  <c r="G50" i="4"/>
  <c r="H50" i="4"/>
  <c r="I50" i="4"/>
  <c r="F50" i="4"/>
  <c r="J50" i="4" s="1"/>
  <c r="G47" i="4"/>
  <c r="H47" i="4"/>
  <c r="I47" i="4"/>
  <c r="F47" i="4"/>
  <c r="J47" i="4" s="1"/>
  <c r="G52" i="4"/>
  <c r="H52" i="4"/>
  <c r="I52" i="4"/>
  <c r="F52" i="4"/>
  <c r="J52" i="4" s="1"/>
  <c r="G53" i="4"/>
  <c r="H53" i="4"/>
  <c r="I53" i="4"/>
  <c r="F53" i="4"/>
  <c r="J53" i="4" s="1"/>
  <c r="J43" i="4"/>
  <c r="A55" i="4"/>
  <c r="J42" i="4"/>
  <c r="J44" i="4"/>
  <c r="J41" i="4"/>
  <c r="J45" i="4"/>
  <c r="J40" i="4"/>
  <c r="C4" i="2"/>
  <c r="C5" i="2"/>
  <c r="C6" i="2"/>
  <c r="C7" i="2"/>
  <c r="C8" i="2"/>
  <c r="C9" i="2"/>
  <c r="C10" i="2"/>
  <c r="C11" i="2"/>
  <c r="C12" i="2"/>
  <c r="C13" i="2"/>
  <c r="C14" i="2"/>
  <c r="C15" i="2"/>
  <c r="C16" i="2"/>
  <c r="C3" i="2"/>
  <c r="G55" i="4" l="1"/>
  <c r="H55" i="4"/>
  <c r="I55" i="4"/>
  <c r="F55" i="4"/>
  <c r="J46" i="4"/>
  <c r="J55" i="4" s="1"/>
  <c r="E29" i="4" s="1"/>
  <c r="G29" i="4" s="1"/>
</calcChain>
</file>

<file path=xl/sharedStrings.xml><?xml version="1.0" encoding="utf-8"?>
<sst xmlns="http://schemas.openxmlformats.org/spreadsheetml/2006/main" count="1085" uniqueCount="210">
  <si>
    <t>PPS Group</t>
  </si>
  <si>
    <t>Total</t>
  </si>
  <si>
    <t>MCO</t>
  </si>
  <si>
    <t>PPS</t>
  </si>
  <si>
    <t>Facility</t>
  </si>
  <si>
    <t>HealthFirst</t>
  </si>
  <si>
    <t>Advocate Community Providers</t>
  </si>
  <si>
    <t>Brookdale Hospital</t>
  </si>
  <si>
    <t>HHC (Secondary Lead)</t>
  </si>
  <si>
    <t>MetroPlus</t>
  </si>
  <si>
    <t>New York City Health and Hospital Corporation</t>
  </si>
  <si>
    <t>HHC (Primary Lead)</t>
  </si>
  <si>
    <t>HIP/Emblem</t>
  </si>
  <si>
    <t>United Health Plan</t>
  </si>
  <si>
    <t>Maimonides Medical Center</t>
  </si>
  <si>
    <t>Wyckoff Heights Medical Center</t>
  </si>
  <si>
    <t>MVP/Hudson Health</t>
  </si>
  <si>
    <t>Montefiore Hudson Valley Collaborative</t>
  </si>
  <si>
    <t>Montefiore – New Rochelle</t>
  </si>
  <si>
    <t>Westchester Medical Center</t>
  </si>
  <si>
    <t>Health Alliance (Benedictine)</t>
  </si>
  <si>
    <t>Fidelis</t>
  </si>
  <si>
    <t xml:space="preserve">Interfaith Medical Center </t>
  </si>
  <si>
    <t>Kingsbrook Jewish Medical Center</t>
  </si>
  <si>
    <t>Montefiore – Mount Vernon</t>
  </si>
  <si>
    <t>Nyack Hospital</t>
  </si>
  <si>
    <t>Nassau Queens Performing Provider System, LLC</t>
  </si>
  <si>
    <t>St. John’s Episcopal</t>
  </si>
  <si>
    <t>Refuah Community Health Collaborative</t>
  </si>
  <si>
    <t>Good Samaritan Hospital Suffern</t>
  </si>
  <si>
    <t>Ben Secours Charity Health</t>
  </si>
  <si>
    <t>Select the MCO filling out the survey</t>
  </si>
  <si>
    <t>Yes</t>
  </si>
  <si>
    <t>No</t>
  </si>
  <si>
    <t>Affinity Health Plan</t>
  </si>
  <si>
    <t>Amerigroup</t>
  </si>
  <si>
    <t>HealthNow</t>
  </si>
  <si>
    <t>Health Insurance Plan</t>
  </si>
  <si>
    <t>Hudson Health Plan</t>
  </si>
  <si>
    <t>IHA</t>
  </si>
  <si>
    <t>Today's Options</t>
  </si>
  <si>
    <t>YourCare</t>
  </si>
  <si>
    <t>Total PPS Award</t>
  </si>
  <si>
    <t>Central New York Care Collaborative</t>
  </si>
  <si>
    <t>Lutheran Medical Center</t>
  </si>
  <si>
    <t>Millennium Collaborative Care</t>
  </si>
  <si>
    <t>Nassau Queens PPS</t>
  </si>
  <si>
    <t>The New York and Presbyterian Hospital</t>
  </si>
  <si>
    <t>MCO Group</t>
  </si>
  <si>
    <t>EIP Activities</t>
  </si>
  <si>
    <t>Participation in IT TOM initiatives</t>
  </si>
  <si>
    <t>Participation in one of the MAX Series projects</t>
  </si>
  <si>
    <t>Participation in expanded HH enrolment</t>
  </si>
  <si>
    <t>EHR implementation investment</t>
  </si>
  <si>
    <t>Capital spending on primary / behavioral health integration</t>
  </si>
  <si>
    <t>Participation in a state recognized tobacco cessation program</t>
  </si>
  <si>
    <t>Participation in state efforts to end HIV/AIDS</t>
  </si>
  <si>
    <t>Participation in fraud deterrence and surveillance activities</t>
  </si>
  <si>
    <t xml:space="preserve">Infrastructure spending related to SHIN-NY / RHIO </t>
  </si>
  <si>
    <t>Selected</t>
  </si>
  <si>
    <t>Select chosen Activities (must select 4)</t>
  </si>
  <si>
    <t>Total Inflow</t>
  </si>
  <si>
    <t>Total Outflow</t>
  </si>
  <si>
    <t>Variance</t>
  </si>
  <si>
    <t>Explanation for Variance</t>
  </si>
  <si>
    <t>Summary Table</t>
  </si>
  <si>
    <t>Totals</t>
  </si>
  <si>
    <t>TOTAL</t>
  </si>
  <si>
    <t>Metric 1
Performance Payment</t>
  </si>
  <si>
    <t>Metric 2
Performance Payment</t>
  </si>
  <si>
    <t>Metric 3
Performance Payment</t>
  </si>
  <si>
    <t>Metric 4
Performance Payment</t>
  </si>
  <si>
    <t>Metric 5
Performance Payment</t>
  </si>
  <si>
    <t>Metric 6
Performance Payment</t>
  </si>
  <si>
    <t>EPP Quarterly Performance Payment Details</t>
  </si>
  <si>
    <t>PPS Performance Payment  Total</t>
  </si>
  <si>
    <t>Revenue/ Performance Payment Variance</t>
  </si>
  <si>
    <t>Quarterly Revenue Total</t>
  </si>
  <si>
    <t>EPP Variance Details</t>
  </si>
  <si>
    <t>Explanation of Variance</t>
  </si>
  <si>
    <t>Activity 1 Payment</t>
  </si>
  <si>
    <t>PPS EIP Payment Total</t>
  </si>
  <si>
    <t>Activity 2 Payment</t>
  </si>
  <si>
    <t>Activity 3 Payment</t>
  </si>
  <si>
    <t>Activity 4 Payment</t>
  </si>
  <si>
    <t>Revenue/ Activity Paymentt Variance</t>
  </si>
  <si>
    <t>EIP Quarterly Activity Payment Details</t>
  </si>
  <si>
    <t>text box here</t>
  </si>
  <si>
    <t>15 1 row tables</t>
  </si>
  <si>
    <t>6 unique drop downs</t>
  </si>
  <si>
    <t>Activity 1 Expense</t>
  </si>
  <si>
    <t>Activity 2 Expense</t>
  </si>
  <si>
    <t>Activity 3 Expense</t>
  </si>
  <si>
    <t>Activity 4 Expense</t>
  </si>
  <si>
    <t>Expense Total</t>
  </si>
  <si>
    <t>Proportionality</t>
  </si>
  <si>
    <t>hidden column</t>
  </si>
  <si>
    <t>The following report template could be used by MCOs to report to DOH on their EIP-related payments to PPSs on a quarterly basis. In the case of variance between DOH-MCO payment and subsequent MCO-PPS payment, this report could also be used to explain that variance.</t>
  </si>
  <si>
    <t>Metric 1 (select from list)</t>
  </si>
  <si>
    <t>Metric 2 (select from list)</t>
  </si>
  <si>
    <t>Metric 3 (select from list)</t>
  </si>
  <si>
    <t>Metric 4 (select from list)</t>
  </si>
  <si>
    <t>Metric 5 (select from list)</t>
  </si>
  <si>
    <t>Metric 6 (select from list)</t>
  </si>
  <si>
    <t>Children's Access to Primary Care – 12 to 24 months</t>
  </si>
  <si>
    <t>Children's Access to Primary Care – 25 months to 6 years</t>
  </si>
  <si>
    <t>Children's Access to Primary Care – 7 to 11 years</t>
  </si>
  <si>
    <t>Children's Access to Primary Care – 12 to 19 years</t>
  </si>
  <si>
    <t>Prenatal and Postpartum Care – Postpartum Visits</t>
  </si>
  <si>
    <t>Prenatal and Postpartum Care – Timeliness of Prenatal Care</t>
  </si>
  <si>
    <t>Well Care Visits in the first 15 months (5 or more Visits)</t>
  </si>
  <si>
    <t>Frequency of Ongoing Prenatal Care (81% or more)</t>
  </si>
  <si>
    <t>Childhood Immunization Status (Combination 3 – 4313314)</t>
  </si>
  <si>
    <t>Follow-up care for Children Prescribed ADHD Medications – Initiation Phase</t>
  </si>
  <si>
    <t>Follow-up care for Children Prescribed ADHD Medications – Continuation Phase</t>
  </si>
  <si>
    <t>Lead Screening in Children</t>
  </si>
  <si>
    <t>Chlamydia Screening (16 – 24 Years)</t>
  </si>
  <si>
    <t>Med. Assist. w/ Smoking &amp; Tobacco Use Cessation – Discussed Cessation Strategies</t>
  </si>
  <si>
    <t>Med. Assist. w/ Smoking &amp; Tobacco Use Cessation – Discussed Cessation Medication</t>
  </si>
  <si>
    <t>Controlling high blood pressure</t>
  </si>
  <si>
    <t>Comprehensive Diabetes Care</t>
  </si>
  <si>
    <t>Comprehensive Diabetes screening – All Three Tests</t>
  </si>
  <si>
    <t>Diabetes screening for persons with schizophrenia</t>
  </si>
  <si>
    <t>Diabetes monitoring for persons with schizophrenia</t>
  </si>
  <si>
    <t>Adherence to anti-psychotic medications for individuals with schizophrenia</t>
  </si>
  <si>
    <t>Behavioral Health – follow up after hospitalization for mental illness (7 day)</t>
  </si>
  <si>
    <t>Behavioral Health – follow up after hospitalization for mental illness (30 day)</t>
  </si>
  <si>
    <t>Initiation and Engagement in Alcohol and Other Drug Dependence Treatment (IET) within 14 days of substance abuse episode</t>
  </si>
  <si>
    <t>Follow-up on Alcohol and Other Drug Dependence Treatment (IET) within 30 days of initial engagement</t>
  </si>
  <si>
    <t>Performance Payments</t>
  </si>
  <si>
    <t>PPS 1</t>
  </si>
  <si>
    <t>PPS 2</t>
  </si>
  <si>
    <t>PPS 3</t>
  </si>
  <si>
    <t>PPS 4</t>
  </si>
  <si>
    <t>PPS 5</t>
  </si>
  <si>
    <t>PPS 6</t>
  </si>
  <si>
    <t>PPS 7</t>
  </si>
  <si>
    <t>PPS 8</t>
  </si>
  <si>
    <t>PPS 9</t>
  </si>
  <si>
    <t>PPS 10</t>
  </si>
  <si>
    <t>PPS 11</t>
  </si>
  <si>
    <t>PPS 12</t>
  </si>
  <si>
    <t>PPS 13</t>
  </si>
  <si>
    <t>PPS 14</t>
  </si>
  <si>
    <t>PPS 15</t>
  </si>
  <si>
    <t>Activity Payments</t>
  </si>
  <si>
    <t>Revenue/ Activity Payment Variance</t>
  </si>
  <si>
    <t>PPS Activity Payment  Total</t>
  </si>
  <si>
    <t>Activity 1 (select from list)</t>
  </si>
  <si>
    <t>Activity 2 (select from list)</t>
  </si>
  <si>
    <t>Activity 3 (select from list)</t>
  </si>
  <si>
    <t>Activity 4 (select from list)</t>
  </si>
  <si>
    <t>EIP Variance Details</t>
  </si>
  <si>
    <t>eprt</t>
  </si>
  <si>
    <t>Reporting Frequency</t>
  </si>
  <si>
    <t>Payment Frequency</t>
  </si>
  <si>
    <t>Equity Infrastructure Program (EIP)</t>
  </si>
  <si>
    <t>Equity Performance Program (EPP)</t>
  </si>
  <si>
    <t>Monthly</t>
  </si>
  <si>
    <t>Quarterly</t>
  </si>
  <si>
    <t>Activity Achieved?</t>
  </si>
  <si>
    <t>MCO Revenue Total</t>
  </si>
  <si>
    <t>EPP Performance Payment Details</t>
  </si>
  <si>
    <t>EIP  Activity Payment Details</t>
  </si>
  <si>
    <t>EIP  Activity  Details</t>
  </si>
  <si>
    <t>PPS EIP Activity Details</t>
  </si>
  <si>
    <t>PPS EIP Expenditure Calculator</t>
  </si>
  <si>
    <t>Select the PPS  filling out the report</t>
  </si>
  <si>
    <t>Select the MCO filling out the report</t>
  </si>
  <si>
    <t>EP Reporting &amp; Payment Frequency Table</t>
  </si>
  <si>
    <t>The following report takes the EIP Activity expenses that the PPS accrued over the reporting period (as reported in the above table) and automatically distributes them across its EIP MCOs based on proportion of the PPS's EIP award that each MCO is responsible for distributing. This report requires no input from the PPS and is purely for demonstrative purposes.</t>
  </si>
  <si>
    <t>Expense Amount related to Activity participation
(Only if applicable to the Activity)</t>
  </si>
  <si>
    <t>Select the DSRIP Year for this report</t>
  </si>
  <si>
    <t>PPS Activity Achievement Count 
(out of 4)</t>
  </si>
  <si>
    <t>EIP Activity Achievement Details</t>
  </si>
  <si>
    <t>Number of Activities Achieved</t>
  </si>
  <si>
    <t>Explanation for Activity non-achievement 
(if less than all 4 Activities were achieved)</t>
  </si>
  <si>
    <t>if 'Yes,' write out the title of the attached documentation supporting this claim this below. If 'no' provide a brief explanation below.</t>
  </si>
  <si>
    <t>Did participation in selected Activity occur?</t>
  </si>
  <si>
    <t>The following report template could be used by MCOs to track their EPP-related payments made to PPSs. In the case of variance between DOH-MCO payment and subsequent MCO-PPS payment, this report could also be used to explain that variance. 
The MCO should perform the following steps to complete this form:
1)  Select the MCO filling out the report in cell F11.
2)  Select the EPP metrics chosen by the PPS in the dark orange cells for each PPS listed.
3)  List the EPP disbursement amount from DOH to the MCO for this reporting period under the 'MCO Revenue Total' for each PPS.
4)  List the EPP payment amount paid out to the PPS for each measure selected for its EPP measures (Note:  each metric in EPP is weighted equally at 1/6th of the total payment).
5)  Explain any variance between the payments received from DOH and payments made to each PPS at the bottom of the report.
When this document is completed, please send it to DOH via the email address: bmcfhelp@health.ny.gov using the subject line 'Equity Payment Reports'</t>
  </si>
  <si>
    <t>The following report template could be used by MCOs to track and report their EIP-related payments made to PPSs. In the case of variance between DOH-MCO payment and subsequent MCO-PPS payment, this report could also be used to explain that variance.
The MCO should perform the following steps to complete this form:
1)  Select the MCO filling out the report in cell F11.
2)  Select the EIP activities chosen by the PPS in the dark orange cells for each PPS listed.
3)  List the EIP disbursement amount from DOH to the MCO for the reporting period under the 'MCO Revenue Total' for each PPS.
4)  List the EIP payment amount paid out to the PPS for each activity it selected for EIP (Note:  each activity in EIP is weighted equally at 1/4th of the total payment).
5)  Explain any variance between the payments received from DOH and the payments made to each PPS at the bottom of the report.
When this document is completed, please send it to DOH via the email address: bmcfhelp@health.ny.gov using the subject line 'Equity Payment Reports'</t>
  </si>
  <si>
    <t xml:space="preserve">The following report template could be used by MCOs to track and report their evaluation of EIP Activity achievement for their paired PPSs to DOH. In the case of PPSs not achieving EIP activities, this report could also be used to explain the  MCO's reasoning behind evaluating the PPSs' evidence as insufficient.
The MCO should perform the following steps to complete this form:
1)  Select the MCO filling out the report in cell F11.
2)  Select the EIP activities chosen by the PPS in the dark orange cells for each PPS listed.
3)  Identify whether the PPS achieved the activity in the reporting period under each of the selected EIP activities.
4)  Explain all instances of PPS EIP activity non-achievement at the bottom of the report.
When this document is completed, please send it to DOH via the email address: bmcfhelp@health.ny.gov using the subject line 'Equity Payment Reports'
For recordkeeping purposes, please also send this completed document, along with a copy of all Activity evidence submitted by all paired PPS, to the Independent Assessor via the email address: dsrip_ia@pcgus.com using the subject line 'Equity Programs.' </t>
  </si>
  <si>
    <t>The following report template could be used by PPSs to track and report their EIP Activities for a given reporting period to their paired MCOs. This report would serve as a 'cover page' of a report package that would also include all of the supporting documentation that would be used to prove that EIP Activities took place.
In order to complete the form, the PPS should perform the following steps:
1)  Select the PPS filling out the report in cell G11.
2) Select the four EIP activities the PPS participated in for the period in Column F. 
3) Columns G and H will give the PPS space to report to the MCOs on whether each Activity was participated in over the reporting period and the name of the accompanying supporting documentation
4) Report expenditures made towards participation in each selected EIP Activity in the reporting period in Column J. (Note: there is no expectation that EIP expenses should match EIP payments from the MCO. Additionally, only certain Activities require financial investment as part of their participation, as can be found in the EIP Activity Guide)
When this document is completed, please send it to your paired MCO  for review.</t>
  </si>
  <si>
    <t>Central New York Care Collaborative, Inc.</t>
  </si>
  <si>
    <t>HealthPlus</t>
  </si>
  <si>
    <t>Bronx Lebanon Hospital Center</t>
  </si>
  <si>
    <t>SBH Health System (St. Barnabas)</t>
  </si>
  <si>
    <t>MVP</t>
  </si>
  <si>
    <t>Bronx Health Access PPS</t>
  </si>
  <si>
    <t>NYU Lutheran Medical Center</t>
  </si>
  <si>
    <t>Community Care of Brooklyn</t>
  </si>
  <si>
    <t>Mount Sinai LLC</t>
  </si>
  <si>
    <t>Bronx Partners for Healthy Communities</t>
  </si>
  <si>
    <t>Community Partners of Western New York PPS</t>
  </si>
  <si>
    <t xml:space="preserve">Suffolk Care Collaborative </t>
  </si>
  <si>
    <t>New York Presbyterian/Queens</t>
  </si>
  <si>
    <t>The New York Presbyterian/Queens</t>
  </si>
  <si>
    <t>Molina Healthcare of NY</t>
  </si>
  <si>
    <t>Emblem Health</t>
  </si>
  <si>
    <t>DY1 (Apr 2015-Mar 2016)</t>
  </si>
  <si>
    <t>DY2 (Apr 2016-Mar 2017)</t>
  </si>
  <si>
    <t>DY3 (Apr 2017-Mar 2018)</t>
  </si>
  <si>
    <t>DY4 (Apr 2018-Mar 2019)</t>
  </si>
  <si>
    <t>DY5 (Apr 2019-Mar 2020)</t>
  </si>
  <si>
    <t>Fraud Deterance, other surveillance activities</t>
  </si>
  <si>
    <t>Infrastructure spending for SHIN-NY or RHIO</t>
  </si>
  <si>
    <t>Cut and paste the below activities/PPS names if you are having trouble with the worksheet functionality</t>
  </si>
  <si>
    <t>Activities</t>
  </si>
  <si>
    <t>PPS Names</t>
  </si>
  <si>
    <t>The purpose of this table is to document the selected activities in the Equity Infrastructue Proram (EIP), the reporting frequency in the EIP, the payment frequency int he EIP, and the payment frequency in the Equity Performance Program (EPP). 
When this document is completed, please send it to DOH via the email address: DSRIP_SSP@health.ny.gov using the subject line 'Equity Payment Reports'
The MCO should perform the following steps to complete this form:
1)  Select the MCO filling out the report in cell F11.
2) Select the DSRIP Year for this set of reports in cell F13.
3)  Select the EIP Activities for each PPS (columns E-H).
4) Select the reporting and payment frequencies from the drop down menu for each PPS for the two programs (columns I,J, and L).
Note:  If you are having trouble with worksheet functionality PPS names and EIP activities have been provided on the "Activities and PPS Names" tab.  Please copy and paste the PPS Names/Activities into the appropriate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</si>
</sst>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quot;$&quot;#,##0.00;[Red]&quot;$&quot;#,##0.00"/>
  </numFmts>
  <fonts count="25" x14ac:knownFonts="1">
    <font>
      <sz val="11"/>
      <color theme="1"/>
      <name val="Calibri"/>
      <family val="2"/>
      <scheme val="minor"/>
    </font>
    <font>
      <b/>
      <sz val="8"/>
      <color rgb="FFFFFFFF"/>
      <name val="Arial"/>
      <family val="2"/>
    </font>
    <font>
      <sz val="8"/>
      <color theme="1"/>
      <name val="Arial"/>
      <family val="2"/>
    </font>
    <font>
      <sz val="6"/>
      <color theme="1"/>
      <name val="Calibri"/>
      <family val="2"/>
      <scheme val="minor"/>
    </font>
    <font>
      <sz val="7"/>
      <color theme="1"/>
      <name val="Calibri"/>
      <family val="2"/>
      <scheme val="minor"/>
    </font>
    <font>
      <sz val="7"/>
      <color theme="1"/>
      <name val="Arial"/>
      <family val="2"/>
    </font>
    <font>
      <sz val="7"/>
      <name val="Arial"/>
      <family val="2"/>
    </font>
    <font>
      <sz val="11"/>
      <color theme="1"/>
      <name val="Calibri"/>
      <family val="2"/>
      <scheme val="minor"/>
    </font>
    <font>
      <b/>
      <sz val="8"/>
      <color theme="0"/>
      <name val="Arial"/>
      <family val="2"/>
    </font>
    <font>
      <b/>
      <sz val="8"/>
      <name val="Arial"/>
      <family val="2"/>
    </font>
    <font>
      <sz val="8"/>
      <color rgb="FF000000"/>
      <name val="Arial"/>
      <family val="2"/>
    </font>
    <font>
      <b/>
      <sz val="8"/>
      <color rgb="FF000000"/>
      <name val="Arial"/>
      <family val="2"/>
    </font>
    <font>
      <sz val="8"/>
      <color theme="0"/>
      <name val="Arial"/>
      <family val="2"/>
    </font>
    <font>
      <b/>
      <sz val="6"/>
      <color theme="1"/>
      <name val="Calibri"/>
      <family val="2"/>
      <scheme val="minor"/>
    </font>
    <font>
      <b/>
      <sz val="7"/>
      <color theme="1"/>
      <name val="Arial"/>
      <family val="2"/>
    </font>
    <font>
      <b/>
      <sz val="7"/>
      <name val="Arial"/>
      <family val="2"/>
    </font>
    <font>
      <i/>
      <sz val="7"/>
      <color rgb="FFFF0000"/>
      <name val="Arial"/>
      <family val="2"/>
    </font>
    <font>
      <sz val="6"/>
      <color theme="0"/>
      <name val="Calibri"/>
      <family val="2"/>
      <scheme val="minor"/>
    </font>
    <font>
      <sz val="8"/>
      <color theme="1"/>
      <name val="Calibri"/>
      <family val="2"/>
      <scheme val="minor"/>
    </font>
    <font>
      <b/>
      <sz val="8"/>
      <color theme="1"/>
      <name val="Calibri"/>
      <family val="2"/>
      <scheme val="minor"/>
    </font>
    <font>
      <sz val="8"/>
      <color theme="0"/>
      <name val="Calibri"/>
      <family val="2"/>
      <scheme val="minor"/>
    </font>
    <font>
      <sz val="8"/>
      <color rgb="FFFF0000"/>
      <name val="Calibri"/>
      <family val="2"/>
      <scheme val="minor"/>
    </font>
    <font>
      <sz val="8"/>
      <name val="Calibri"/>
      <family val="2"/>
      <scheme val="minor"/>
    </font>
    <font>
      <sz val="8"/>
      <name val="Arial"/>
      <family val="2"/>
    </font>
    <font>
      <b/>
      <sz val="8"/>
      <color theme="1"/>
      <name val="Arial"/>
      <family val="2"/>
    </font>
  </fonts>
  <fills count="15">
    <fill>
      <patternFill patternType="none"/>
    </fill>
    <fill>
      <patternFill patternType="gray125"/>
    </fill>
    <fill>
      <patternFill patternType="solid">
        <fgColor rgb="FFFFE0C1"/>
        <bgColor indexed="64"/>
      </patternFill>
    </fill>
    <fill>
      <patternFill patternType="solid">
        <fgColor theme="7" tint="0.59999389629810485"/>
        <bgColor indexed="64"/>
      </patternFill>
    </fill>
    <fill>
      <patternFill patternType="solid">
        <fgColor rgb="FFABABFF"/>
        <bgColor indexed="64"/>
      </patternFill>
    </fill>
    <fill>
      <patternFill patternType="solid">
        <fgColor rgb="FF503278"/>
        <bgColor indexed="64"/>
      </patternFill>
    </fill>
    <fill>
      <patternFill patternType="solid">
        <fgColor rgb="FFE5DFEC"/>
        <bgColor indexed="64"/>
      </patternFill>
    </fill>
    <fill>
      <patternFill patternType="solid">
        <fgColor rgb="FFF2B800"/>
        <bgColor indexed="64"/>
      </patternFill>
    </fill>
    <fill>
      <patternFill patternType="solid">
        <fgColor theme="0"/>
        <bgColor indexed="64"/>
      </patternFill>
    </fill>
    <fill>
      <patternFill patternType="solid">
        <fgColor rgb="FFFFAD5B"/>
        <bgColor indexed="64"/>
      </patternFill>
    </fill>
    <fill>
      <patternFill patternType="solid">
        <fgColor rgb="FFEBEBFF"/>
        <bgColor indexed="64"/>
      </patternFill>
    </fill>
    <fill>
      <patternFill patternType="solid">
        <fgColor rgb="FFFFF2E5"/>
        <bgColor indexed="64"/>
      </patternFill>
    </fill>
    <fill>
      <patternFill patternType="solid">
        <fgColor rgb="FFFFCD9B"/>
        <bgColor indexed="64"/>
      </patternFill>
    </fill>
    <fill>
      <patternFill patternType="solid">
        <fgColor rgb="FFFFC000"/>
        <bgColor indexed="64"/>
      </patternFill>
    </fill>
    <fill>
      <patternFill patternType="solid">
        <fgColor theme="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FFFFFF"/>
      </right>
      <top style="medium">
        <color indexed="64"/>
      </top>
      <bottom style="medium">
        <color indexed="64"/>
      </bottom>
      <diagonal/>
    </border>
    <border>
      <left/>
      <right style="medium">
        <color rgb="FFFFFFFF"/>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rgb="FF503278"/>
      </left>
      <right/>
      <top style="thin">
        <color rgb="FF503278"/>
      </top>
      <bottom style="thin">
        <color rgb="FF503278"/>
      </bottom>
      <diagonal/>
    </border>
    <border>
      <left/>
      <right/>
      <top style="thin">
        <color rgb="FF503278"/>
      </top>
      <bottom style="thin">
        <color rgb="FF503278"/>
      </bottom>
      <diagonal/>
    </border>
    <border>
      <left/>
      <right style="thin">
        <color rgb="FF503278"/>
      </right>
      <top style="thin">
        <color rgb="FF503278"/>
      </top>
      <bottom style="thin">
        <color rgb="FF503278"/>
      </bottom>
      <diagonal/>
    </border>
    <border>
      <left style="thin">
        <color rgb="FF503278"/>
      </left>
      <right style="thin">
        <color rgb="FF503278"/>
      </right>
      <top style="thin">
        <color rgb="FF503278"/>
      </top>
      <bottom style="thin">
        <color rgb="FF503278"/>
      </bottom>
      <diagonal/>
    </border>
    <border>
      <left style="thin">
        <color rgb="FF503278"/>
      </left>
      <right style="thin">
        <color rgb="FF503278"/>
      </right>
      <top style="thin">
        <color rgb="FF503278"/>
      </top>
      <bottom/>
      <diagonal/>
    </border>
    <border>
      <left style="thin">
        <color rgb="FF503278"/>
      </left>
      <right style="thin">
        <color rgb="FF503278"/>
      </right>
      <top/>
      <bottom/>
      <diagonal/>
    </border>
    <border>
      <left style="thin">
        <color rgb="FF503278"/>
      </left>
      <right style="thin">
        <color rgb="FF503278"/>
      </right>
      <top/>
      <bottom style="thin">
        <color rgb="FF503278"/>
      </bottom>
      <diagonal/>
    </border>
    <border>
      <left style="thin">
        <color rgb="FF503278"/>
      </left>
      <right style="thin">
        <color theme="0"/>
      </right>
      <top style="thin">
        <color rgb="FF503278"/>
      </top>
      <bottom style="thin">
        <color rgb="FF503278"/>
      </bottom>
      <diagonal/>
    </border>
    <border>
      <left style="thin">
        <color theme="0"/>
      </left>
      <right style="thin">
        <color theme="0"/>
      </right>
      <top style="thin">
        <color rgb="FF503278"/>
      </top>
      <bottom style="thin">
        <color rgb="FF503278"/>
      </bottom>
      <diagonal/>
    </border>
    <border>
      <left style="thin">
        <color theme="0"/>
      </left>
      <right style="thin">
        <color rgb="FF503278"/>
      </right>
      <top style="thin">
        <color rgb="FF503278"/>
      </top>
      <bottom style="thin">
        <color rgb="FF503278"/>
      </bottom>
      <diagonal/>
    </border>
    <border>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s>
  <cellStyleXfs count="2">
    <xf numFmtId="0" fontId="0" fillId="0" borderId="0"/>
    <xf numFmtId="9" fontId="7" fillId="0" borderId="0" applyFont="0" applyFill="0" applyBorder="0" applyAlignment="0" applyProtection="0"/>
  </cellStyleXfs>
  <cellXfs count="186">
    <xf numFmtId="0" fontId="0" fillId="0" borderId="0" xfId="0"/>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 fillId="6" borderId="7" xfId="0" applyFont="1" applyFill="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6" borderId="8" xfId="0" applyFont="1" applyFill="1" applyBorder="1" applyAlignment="1">
      <alignment vertical="center" wrapText="1"/>
    </xf>
    <xf numFmtId="0" fontId="2" fillId="6" borderId="6" xfId="0" applyFont="1" applyFill="1" applyBorder="1" applyAlignment="1">
      <alignment vertical="center" wrapText="1"/>
    </xf>
    <xf numFmtId="0" fontId="2" fillId="0" borderId="6" xfId="0" applyFont="1" applyBorder="1" applyAlignment="1">
      <alignment vertical="center" wrapText="1"/>
    </xf>
    <xf numFmtId="0" fontId="1" fillId="5" borderId="0" xfId="0" applyFont="1" applyFill="1" applyBorder="1" applyAlignment="1">
      <alignment horizontal="center" vertical="center" wrapText="1"/>
    </xf>
    <xf numFmtId="0" fontId="2" fillId="6" borderId="9" xfId="0" applyFont="1" applyFill="1" applyBorder="1" applyAlignment="1">
      <alignment vertical="center" wrapText="1"/>
    </xf>
    <xf numFmtId="0" fontId="3" fillId="0" borderId="0" xfId="0" applyFont="1"/>
    <xf numFmtId="0" fontId="4" fillId="0" borderId="0" xfId="0" applyFont="1" applyAlignment="1">
      <alignment horizontal="left"/>
    </xf>
    <xf numFmtId="0" fontId="4" fillId="0" borderId="0" xfId="0" applyFont="1"/>
    <xf numFmtId="0" fontId="5" fillId="3" borderId="1" xfId="0" applyFont="1" applyFill="1" applyBorder="1" applyAlignment="1">
      <alignment horizontal="center"/>
    </xf>
    <xf numFmtId="0" fontId="5" fillId="2" borderId="1" xfId="0" applyFont="1" applyFill="1" applyBorder="1" applyAlignment="1">
      <alignment horizontal="center" vertical="center" wrapText="1"/>
    </xf>
    <xf numFmtId="0" fontId="5" fillId="0" borderId="2" xfId="0" applyFont="1" applyBorder="1" applyAlignment="1">
      <alignment vertical="center" wrapText="1"/>
    </xf>
    <xf numFmtId="0" fontId="5" fillId="0" borderId="1" xfId="0" applyFont="1" applyFill="1" applyBorder="1" applyAlignment="1">
      <alignment horizontal="center" vertical="center" wrapText="1"/>
    </xf>
    <xf numFmtId="164" fontId="5" fillId="0" borderId="1" xfId="0" applyNumberFormat="1" applyFont="1" applyBorder="1" applyAlignment="1">
      <alignment vertical="center" wrapText="1"/>
    </xf>
    <xf numFmtId="0" fontId="2" fillId="0" borderId="0" xfId="0" applyFont="1"/>
    <xf numFmtId="0" fontId="2" fillId="0" borderId="10" xfId="0" applyFont="1" applyBorder="1"/>
    <xf numFmtId="0" fontId="2" fillId="0" borderId="11" xfId="0" applyFont="1" applyBorder="1"/>
    <xf numFmtId="0" fontId="2" fillId="0" borderId="12" xfId="0" applyFont="1" applyBorder="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9" fillId="7" borderId="16" xfId="0" applyFont="1" applyFill="1" applyBorder="1" applyAlignment="1">
      <alignment horizontal="center" vertical="center" wrapText="1"/>
    </xf>
    <xf numFmtId="0" fontId="9" fillId="7" borderId="16" xfId="0" applyFont="1" applyFill="1" applyBorder="1" applyAlignment="1">
      <alignment horizontal="left" vertical="center" wrapText="1"/>
    </xf>
    <xf numFmtId="42" fontId="10" fillId="0" borderId="16" xfId="0" applyNumberFormat="1" applyFont="1" applyFill="1" applyBorder="1" applyAlignment="1">
      <alignment horizontal="center" vertical="center" wrapText="1"/>
    </xf>
    <xf numFmtId="42" fontId="11" fillId="0" borderId="16" xfId="0" applyNumberFormat="1" applyFont="1" applyFill="1" applyBorder="1" applyAlignment="1">
      <alignment horizontal="center" vertical="center" wrapText="1"/>
    </xf>
    <xf numFmtId="10" fontId="12" fillId="0" borderId="0" xfId="1" applyNumberFormat="1" applyFont="1"/>
    <xf numFmtId="10" fontId="2" fillId="0" borderId="0" xfId="1" applyNumberFormat="1" applyFont="1"/>
    <xf numFmtId="0" fontId="8" fillId="5" borderId="20" xfId="0" applyFont="1" applyFill="1" applyBorder="1" applyAlignment="1">
      <alignment horizontal="center" vertical="center" wrapText="1"/>
    </xf>
    <xf numFmtId="42" fontId="8" fillId="5" borderId="21" xfId="0" applyNumberFormat="1" applyFont="1" applyFill="1" applyBorder="1" applyAlignment="1">
      <alignment horizontal="center" vertical="center" wrapText="1"/>
    </xf>
    <xf numFmtId="42" fontId="8" fillId="5" borderId="22" xfId="0" applyNumberFormat="1" applyFont="1" applyFill="1" applyBorder="1" applyAlignment="1">
      <alignment horizontal="center" vertical="center" wrapText="1"/>
    </xf>
    <xf numFmtId="0" fontId="13" fillId="0" borderId="0" xfId="0" applyFont="1"/>
    <xf numFmtId="164" fontId="15" fillId="4" borderId="1" xfId="0" applyNumberFormat="1" applyFont="1" applyFill="1" applyBorder="1" applyAlignment="1">
      <alignment vertical="center" wrapText="1"/>
    </xf>
    <xf numFmtId="0" fontId="5" fillId="2" borderId="3" xfId="0" applyFont="1" applyFill="1" applyBorder="1" applyAlignment="1">
      <alignment horizontal="center" vertical="center" wrapText="1"/>
    </xf>
    <xf numFmtId="164" fontId="6" fillId="4" borderId="1" xfId="0" applyNumberFormat="1" applyFont="1" applyFill="1" applyBorder="1" applyAlignment="1">
      <alignment vertical="center" wrapText="1"/>
    </xf>
    <xf numFmtId="0" fontId="14" fillId="4" borderId="2" xfId="0" applyFont="1" applyFill="1" applyBorder="1" applyAlignment="1">
      <alignment vertical="center" wrapText="1"/>
    </xf>
    <xf numFmtId="164" fontId="6" fillId="8" borderId="1" xfId="0" applyNumberFormat="1" applyFont="1" applyFill="1" applyBorder="1" applyAlignment="1">
      <alignment vertical="center" wrapText="1"/>
    </xf>
    <xf numFmtId="164" fontId="15" fillId="4" borderId="2" xfId="0" applyNumberFormat="1" applyFont="1" applyFill="1" applyBorder="1" applyAlignment="1">
      <alignment vertical="center" wrapText="1"/>
    </xf>
    <xf numFmtId="0" fontId="5" fillId="2" borderId="1" xfId="0" applyFont="1" applyFill="1" applyBorder="1" applyAlignment="1">
      <alignment vertical="center" wrapText="1"/>
    </xf>
    <xf numFmtId="42" fontId="2" fillId="0" borderId="0" xfId="1" applyNumberFormat="1" applyFont="1"/>
    <xf numFmtId="10" fontId="10" fillId="0" borderId="16" xfId="1" applyNumberFormat="1" applyFont="1" applyFill="1" applyBorder="1" applyAlignment="1">
      <alignment horizontal="center" vertical="center" wrapText="1"/>
    </xf>
    <xf numFmtId="9" fontId="2" fillId="0" borderId="0" xfId="1" applyFont="1"/>
    <xf numFmtId="10" fontId="3" fillId="0" borderId="0" xfId="1" applyNumberFormat="1" applyFont="1"/>
    <xf numFmtId="10" fontId="3" fillId="0" borderId="0" xfId="0" applyNumberFormat="1" applyFont="1"/>
    <xf numFmtId="0" fontId="3" fillId="0" borderId="0" xfId="0" applyFont="1" applyBorder="1" applyAlignment="1">
      <alignment horizontal="left" vertical="center" wrapText="1"/>
    </xf>
    <xf numFmtId="0" fontId="10" fillId="0" borderId="0" xfId="0" applyFont="1" applyAlignment="1">
      <alignment horizontal="left" vertical="center" readingOrder="1"/>
    </xf>
    <xf numFmtId="0" fontId="5" fillId="2"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5" fillId="10" borderId="1" xfId="0" applyNumberFormat="1" applyFont="1" applyFill="1" applyBorder="1" applyAlignment="1">
      <alignment vertical="center" wrapText="1"/>
    </xf>
    <xf numFmtId="0" fontId="5" fillId="9" borderId="3" xfId="0" applyFont="1" applyFill="1" applyBorder="1" applyAlignment="1" applyProtection="1">
      <alignment horizontal="center" vertical="center" wrapText="1"/>
      <protection locked="0"/>
    </xf>
    <xf numFmtId="164" fontId="5" fillId="0" borderId="1" xfId="0" applyNumberFormat="1" applyFont="1" applyBorder="1" applyAlignment="1" applyProtection="1">
      <alignment vertical="center" wrapText="1"/>
      <protection locked="0"/>
    </xf>
    <xf numFmtId="0" fontId="3" fillId="0" borderId="0" xfId="0" applyFont="1" applyProtection="1">
      <protection locked="0"/>
    </xf>
    <xf numFmtId="0" fontId="4" fillId="0" borderId="0" xfId="0" applyFont="1" applyProtection="1">
      <protection locked="0"/>
    </xf>
    <xf numFmtId="0" fontId="17" fillId="0" borderId="0" xfId="0" applyFont="1"/>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center" vertical="center" wrapText="1"/>
      <protection locked="0"/>
    </xf>
    <xf numFmtId="0" fontId="15" fillId="4" borderId="1" xfId="0" applyNumberFormat="1" applyFont="1" applyFill="1" applyBorder="1" applyAlignment="1">
      <alignment vertical="center" wrapText="1"/>
    </xf>
    <xf numFmtId="0" fontId="18" fillId="0" borderId="0" xfId="0" applyFont="1" applyAlignment="1">
      <alignment horizontal="left"/>
    </xf>
    <xf numFmtId="0" fontId="2" fillId="3" borderId="1" xfId="0" applyFont="1" applyFill="1" applyBorder="1" applyAlignment="1" applyProtection="1">
      <alignment horizontal="center"/>
      <protection locked="0"/>
    </xf>
    <xf numFmtId="0" fontId="18" fillId="0" borderId="0" xfId="0" applyFont="1"/>
    <xf numFmtId="0" fontId="19" fillId="0" borderId="0" xfId="0" applyFont="1"/>
    <xf numFmtId="0" fontId="18" fillId="0" borderId="0" xfId="0" applyFont="1" applyBorder="1" applyAlignment="1">
      <alignment horizontal="left" vertical="center" wrapText="1"/>
    </xf>
    <xf numFmtId="0" fontId="18" fillId="0" borderId="0" xfId="0" applyFont="1" applyBorder="1" applyAlignment="1">
      <alignment vertical="top" wrapText="1"/>
    </xf>
    <xf numFmtId="0" fontId="5" fillId="2" borderId="3" xfId="0" applyFont="1" applyFill="1" applyBorder="1" applyAlignment="1" applyProtection="1">
      <alignment horizontal="center" vertical="center" wrapText="1"/>
    </xf>
    <xf numFmtId="0" fontId="20" fillId="0" borderId="0" xfId="0" applyFont="1"/>
    <xf numFmtId="0" fontId="5" fillId="0" borderId="1" xfId="0" applyFont="1" applyFill="1" applyBorder="1" applyAlignment="1" applyProtection="1">
      <alignment horizontal="left" vertical="center" wrapText="1"/>
      <protection locked="0"/>
    </xf>
    <xf numFmtId="164" fontId="6" fillId="8" borderId="1" xfId="0" applyNumberFormat="1" applyFont="1" applyFill="1" applyBorder="1" applyAlignment="1" applyProtection="1">
      <alignment horizontal="left" vertical="center" wrapText="1"/>
      <protection locked="0"/>
    </xf>
    <xf numFmtId="0" fontId="21" fillId="0" borderId="0" xfId="0" applyFont="1"/>
    <xf numFmtId="0" fontId="3" fillId="0" borderId="0" xfId="0" applyFont="1" applyProtection="1"/>
    <xf numFmtId="0" fontId="4" fillId="0" borderId="0" xfId="0" applyFont="1" applyProtection="1"/>
    <xf numFmtId="0" fontId="14" fillId="4" borderId="23" xfId="0" applyFont="1" applyFill="1" applyBorder="1" applyAlignment="1">
      <alignment vertical="center" wrapText="1"/>
    </xf>
    <xf numFmtId="0" fontId="22" fillId="0" borderId="0" xfId="0" applyFont="1" applyBorder="1" applyAlignment="1">
      <alignment vertical="center" wrapText="1"/>
    </xf>
    <xf numFmtId="0" fontId="18" fillId="0" borderId="0" xfId="0" applyFont="1" applyAlignment="1">
      <alignment vertical="center"/>
    </xf>
    <xf numFmtId="0" fontId="4" fillId="0" borderId="35" xfId="0" applyFont="1" applyBorder="1" applyProtection="1">
      <protection locked="0"/>
    </xf>
    <xf numFmtId="164" fontId="5" fillId="11" borderId="1" xfId="0" applyNumberFormat="1" applyFont="1" applyFill="1" applyBorder="1" applyAlignment="1" applyProtection="1">
      <alignment vertical="center" wrapText="1"/>
      <protection locked="0"/>
    </xf>
    <xf numFmtId="164" fontId="5" fillId="11" borderId="2" xfId="0" applyNumberFormat="1" applyFont="1" applyFill="1" applyBorder="1" applyAlignment="1" applyProtection="1">
      <alignment vertical="center" wrapText="1"/>
      <protection locked="0"/>
    </xf>
    <xf numFmtId="0" fontId="18" fillId="0" borderId="0" xfId="0" applyFont="1" applyProtection="1"/>
    <xf numFmtId="0" fontId="18" fillId="0" borderId="0" xfId="0" applyFont="1" applyBorder="1" applyProtection="1"/>
    <xf numFmtId="0" fontId="13" fillId="0" borderId="0" xfId="0" applyFont="1" applyProtection="1"/>
    <xf numFmtId="0" fontId="3" fillId="0" borderId="0" xfId="0" applyFont="1" applyBorder="1" applyProtection="1"/>
    <xf numFmtId="0" fontId="3" fillId="0" borderId="0" xfId="0" applyFont="1" applyBorder="1" applyAlignment="1" applyProtection="1">
      <alignment horizontal="left" vertical="center" wrapText="1"/>
    </xf>
    <xf numFmtId="0" fontId="18" fillId="0" borderId="0" xfId="0" applyFont="1" applyAlignment="1" applyProtection="1">
      <alignment horizontal="left"/>
    </xf>
    <xf numFmtId="0" fontId="4" fillId="0" borderId="0" xfId="0" applyFont="1" applyAlignment="1" applyProtection="1">
      <alignment horizontal="left"/>
    </xf>
    <xf numFmtId="0" fontId="4" fillId="0" borderId="35" xfId="0" applyFont="1" applyBorder="1" applyProtection="1"/>
    <xf numFmtId="0" fontId="5" fillId="12" borderId="1" xfId="0" applyFont="1" applyFill="1" applyBorder="1" applyAlignment="1" applyProtection="1">
      <alignment horizontal="center" vertical="center" wrapText="1"/>
    </xf>
    <xf numFmtId="0" fontId="5" fillId="12" borderId="32" xfId="0" applyFont="1" applyFill="1" applyBorder="1" applyAlignment="1" applyProtection="1">
      <alignment horizontal="center" vertical="center" wrapText="1"/>
    </xf>
    <xf numFmtId="0" fontId="5" fillId="12" borderId="34" xfId="0" applyFont="1" applyFill="1" applyBorder="1" applyAlignment="1" applyProtection="1">
      <alignment horizontal="center" vertical="center" wrapText="1"/>
    </xf>
    <xf numFmtId="0" fontId="5" fillId="0" borderId="2" xfId="0" applyFont="1" applyBorder="1" applyAlignment="1" applyProtection="1">
      <alignment vertical="center" wrapText="1"/>
    </xf>
    <xf numFmtId="0" fontId="5" fillId="11" borderId="1" xfId="0" applyFont="1" applyFill="1" applyBorder="1" applyAlignment="1" applyProtection="1">
      <alignment horizontal="left" vertical="center" wrapText="1"/>
    </xf>
    <xf numFmtId="0" fontId="5" fillId="11" borderId="1" xfId="0" applyFont="1" applyFill="1" applyBorder="1" applyAlignment="1" applyProtection="1">
      <alignment horizontal="left" vertical="center" wrapText="1"/>
      <protection locked="0"/>
    </xf>
    <xf numFmtId="0" fontId="3" fillId="11" borderId="1" xfId="0" applyFont="1" applyFill="1" applyBorder="1" applyAlignment="1" applyProtection="1">
      <alignment wrapText="1"/>
      <protection locked="0"/>
    </xf>
    <xf numFmtId="0" fontId="3" fillId="11" borderId="1" xfId="0" applyFont="1" applyFill="1" applyBorder="1" applyProtection="1">
      <protection locked="0"/>
    </xf>
    <xf numFmtId="0" fontId="3" fillId="11" borderId="2" xfId="0" applyFont="1" applyFill="1" applyBorder="1" applyProtection="1">
      <protection locked="0"/>
    </xf>
    <xf numFmtId="0" fontId="3" fillId="0" borderId="35" xfId="0" applyFont="1" applyBorder="1" applyProtection="1">
      <protection locked="0"/>
    </xf>
    <xf numFmtId="0" fontId="23" fillId="0" borderId="16" xfId="0" applyFont="1" applyFill="1" applyBorder="1" applyAlignment="1">
      <alignment horizontal="left" vertical="center" wrapText="1"/>
    </xf>
    <xf numFmtId="0" fontId="2" fillId="0" borderId="0" xfId="0" applyFont="1" applyFill="1"/>
    <xf numFmtId="0" fontId="9" fillId="7" borderId="13"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23" fillId="0" borderId="19" xfId="0" applyFont="1" applyFill="1" applyBorder="1" applyAlignment="1">
      <alignment horizontal="left" vertical="center" wrapText="1"/>
    </xf>
    <xf numFmtId="0" fontId="24" fillId="13" borderId="1" xfId="0" applyFont="1" applyFill="1" applyBorder="1" applyAlignment="1">
      <alignment horizontal="center" vertical="center"/>
    </xf>
    <xf numFmtId="0" fontId="5" fillId="14" borderId="1" xfId="0" applyFont="1" applyFill="1" applyBorder="1" applyAlignment="1" applyProtection="1">
      <alignment horizontal="center" vertical="center" wrapText="1"/>
    </xf>
    <xf numFmtId="0" fontId="5" fillId="14" borderId="33" xfId="0" applyFont="1" applyFill="1" applyBorder="1" applyAlignment="1" applyProtection="1">
      <alignment horizontal="center" vertical="center" wrapText="1"/>
    </xf>
    <xf numFmtId="0" fontId="2" fillId="0" borderId="0" xfId="0" applyFont="1" applyProtection="1"/>
    <xf numFmtId="0" fontId="2" fillId="0" borderId="0" xfId="0" applyFont="1" applyBorder="1" applyAlignment="1">
      <alignment wrapText="1"/>
    </xf>
    <xf numFmtId="0" fontId="24" fillId="0" borderId="38" xfId="0" applyFont="1" applyBorder="1" applyAlignment="1">
      <alignment horizontal="center"/>
    </xf>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3" xfId="0" applyFont="1" applyFill="1" applyBorder="1" applyAlignment="1">
      <alignment horizontal="center" vertical="top"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0"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22" fillId="0" borderId="24" xfId="0" applyFont="1" applyBorder="1" applyAlignment="1">
      <alignment horizontal="left" vertical="top" wrapText="1"/>
    </xf>
    <xf numFmtId="0" fontId="22" fillId="0" borderId="25" xfId="0" applyFont="1" applyBorder="1" applyAlignment="1">
      <alignment horizontal="left" vertical="top" wrapText="1"/>
    </xf>
    <xf numFmtId="0" fontId="22" fillId="0" borderId="26" xfId="0" applyFont="1" applyBorder="1" applyAlignment="1">
      <alignment horizontal="left" vertical="top" wrapText="1"/>
    </xf>
    <xf numFmtId="0" fontId="22" fillId="0" borderId="27" xfId="0" applyFont="1" applyBorder="1" applyAlignment="1">
      <alignment horizontal="left" vertical="top" wrapText="1"/>
    </xf>
    <xf numFmtId="0" fontId="22" fillId="0" borderId="0" xfId="0" applyFont="1" applyBorder="1" applyAlignment="1">
      <alignment horizontal="left" vertical="top" wrapText="1"/>
    </xf>
    <xf numFmtId="0" fontId="22" fillId="0" borderId="28" xfId="0" applyFont="1" applyBorder="1" applyAlignment="1">
      <alignment horizontal="left" vertical="top" wrapText="1"/>
    </xf>
    <xf numFmtId="0" fontId="22" fillId="0" borderId="29" xfId="0" applyFont="1" applyBorder="1" applyAlignment="1">
      <alignment horizontal="left" vertical="top" wrapText="1"/>
    </xf>
    <xf numFmtId="0" fontId="22" fillId="0" borderId="30" xfId="0" applyFont="1" applyBorder="1" applyAlignment="1">
      <alignment horizontal="left" vertical="top" wrapText="1"/>
    </xf>
    <xf numFmtId="0" fontId="22" fillId="0" borderId="31" xfId="0" applyFont="1" applyBorder="1" applyAlignment="1">
      <alignment horizontal="left" vertical="top" wrapText="1"/>
    </xf>
    <xf numFmtId="0" fontId="3" fillId="0" borderId="2"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0"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3" fillId="0" borderId="2" xfId="0" applyFont="1" applyBorder="1" applyAlignment="1" applyProtection="1">
      <alignment horizontal="center" wrapText="1"/>
      <protection locked="0"/>
    </xf>
    <xf numFmtId="0" fontId="3" fillId="0" borderId="23"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5" fillId="2" borderId="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3" fillId="0" borderId="2" xfId="0" applyFont="1" applyBorder="1" applyAlignment="1">
      <alignment horizontal="center"/>
    </xf>
    <xf numFmtId="0" fontId="3" fillId="0" borderId="23" xfId="0" applyFont="1" applyBorder="1" applyAlignment="1">
      <alignment horizontal="center"/>
    </xf>
    <xf numFmtId="0" fontId="3" fillId="0" borderId="3" xfId="0" applyFont="1" applyBorder="1" applyAlignment="1">
      <alignment horizont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5" fillId="12" borderId="2" xfId="0" applyFont="1" applyFill="1" applyBorder="1" applyAlignment="1" applyProtection="1">
      <alignment horizontal="center" vertical="center" wrapText="1"/>
    </xf>
    <xf numFmtId="0" fontId="5" fillId="12" borderId="23" xfId="0" applyFont="1" applyFill="1" applyBorder="1" applyAlignment="1" applyProtection="1">
      <alignment horizontal="center" vertical="center" wrapText="1"/>
    </xf>
    <xf numFmtId="0" fontId="23" fillId="0" borderId="24" xfId="0" applyFont="1" applyBorder="1" applyAlignment="1" applyProtection="1">
      <alignment horizontal="left" vertical="center" wrapText="1"/>
    </xf>
    <xf numFmtId="0" fontId="23" fillId="0" borderId="25" xfId="0" applyFont="1" applyBorder="1" applyAlignment="1" applyProtection="1">
      <alignment horizontal="left" vertical="center" wrapText="1"/>
    </xf>
    <xf numFmtId="0" fontId="23" fillId="0" borderId="26" xfId="0" applyFont="1" applyBorder="1" applyAlignment="1" applyProtection="1">
      <alignment horizontal="left" vertical="center" wrapText="1"/>
    </xf>
    <xf numFmtId="0" fontId="23" fillId="0" borderId="27"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28" xfId="0" applyFont="1" applyBorder="1" applyAlignment="1" applyProtection="1">
      <alignment horizontal="left" vertical="center" wrapText="1"/>
    </xf>
    <xf numFmtId="0" fontId="23" fillId="0" borderId="29" xfId="0" applyFont="1" applyBorder="1" applyAlignment="1" applyProtection="1">
      <alignment horizontal="left" vertical="center" wrapText="1"/>
    </xf>
    <xf numFmtId="0" fontId="23" fillId="0" borderId="30" xfId="0" applyFont="1" applyBorder="1" applyAlignment="1" applyProtection="1">
      <alignment horizontal="left" vertical="center" wrapText="1"/>
    </xf>
    <xf numFmtId="0" fontId="23" fillId="0" borderId="31" xfId="0" applyFont="1" applyBorder="1" applyAlignment="1" applyProtection="1">
      <alignment horizontal="left" vertical="center" wrapText="1"/>
    </xf>
    <xf numFmtId="0" fontId="4" fillId="12" borderId="2" xfId="0" applyFont="1" applyFill="1" applyBorder="1" applyAlignment="1" applyProtection="1">
      <alignment horizontal="center"/>
    </xf>
    <xf numFmtId="0" fontId="4" fillId="12" borderId="23" xfId="0" applyFont="1" applyFill="1" applyBorder="1" applyAlignment="1" applyProtection="1">
      <alignment horizontal="center"/>
    </xf>
    <xf numFmtId="0" fontId="4" fillId="12" borderId="3" xfId="0" applyFont="1" applyFill="1" applyBorder="1" applyAlignment="1" applyProtection="1">
      <alignment horizontal="center"/>
    </xf>
    <xf numFmtId="0" fontId="24" fillId="0" borderId="0" xfId="0" applyFont="1" applyAlignment="1" applyProtection="1">
      <alignment horizontal="left"/>
    </xf>
    <xf numFmtId="0" fontId="2" fillId="0" borderId="36" xfId="0" applyFont="1" applyBorder="1" applyAlignment="1">
      <alignment horizontal="left" wrapText="1"/>
    </xf>
    <xf numFmtId="0" fontId="2" fillId="0" borderId="37" xfId="0" applyFont="1" applyBorder="1" applyAlignment="1">
      <alignment horizontal="left" wrapText="1"/>
    </xf>
    <xf numFmtId="0" fontId="8" fillId="5" borderId="13" xfId="0" applyFont="1" applyFill="1" applyBorder="1" applyAlignment="1">
      <alignment horizontal="center" vertical="top" wrapText="1"/>
    </xf>
    <xf numFmtId="0" fontId="8" fillId="5" borderId="14" xfId="0" applyFont="1" applyFill="1" applyBorder="1" applyAlignment="1">
      <alignment horizontal="center" vertical="top" wrapText="1"/>
    </xf>
    <xf numFmtId="0" fontId="8" fillId="5" borderId="15" xfId="0" applyFont="1" applyFill="1" applyBorder="1" applyAlignment="1">
      <alignment horizontal="center" vertical="top" wrapText="1"/>
    </xf>
    <xf numFmtId="0" fontId="8" fillId="5" borderId="17" xfId="0" applyFont="1" applyFill="1" applyBorder="1" applyAlignment="1">
      <alignment horizontal="center" vertical="center" textRotation="90" wrapText="1"/>
    </xf>
    <xf numFmtId="0" fontId="8" fillId="5" borderId="18" xfId="0" applyFont="1" applyFill="1" applyBorder="1" applyAlignment="1">
      <alignment horizontal="center" vertical="center" textRotation="90" wrapText="1"/>
    </xf>
    <xf numFmtId="0" fontId="8" fillId="5" borderId="19" xfId="0" applyFont="1" applyFill="1" applyBorder="1" applyAlignment="1">
      <alignment horizontal="center" vertical="center" textRotation="90" wrapText="1"/>
    </xf>
  </cellXfs>
  <cellStyles count="2">
    <cellStyle name="Normal" xfId="0" builtinId="0"/>
    <cellStyle name="Percent" xfId="1" builtinId="5"/>
  </cellStyles>
  <dxfs count="0"/>
  <tableStyles count="0" defaultTableStyle="TableStyleMedium2" defaultPivotStyle="PivotStyleLight16"/>
  <colors>
    <mruColors>
      <color rgb="FFFFF2E5"/>
      <color rgb="FFFFCD9B"/>
      <color rgb="FFEBEBFF"/>
      <color rgb="FFABABFF"/>
      <color rgb="FFFFAD5B"/>
      <color rgb="FFCFAFE7"/>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55"/>
  <sheetViews>
    <sheetView topLeftCell="D1" zoomScaleNormal="100" workbookViewId="0">
      <selection activeCell="G21" sqref="G21"/>
    </sheetView>
  </sheetViews>
  <sheetFormatPr defaultColWidth="9.140625" defaultRowHeight="8.25" x14ac:dyDescent="0.15"/>
  <cols>
    <col min="1" max="1" width="0" style="11" hidden="1" customWidth="1"/>
    <col min="2" max="2" width="3" style="11" hidden="1" customWidth="1"/>
    <col min="3" max="3" width="15.140625" style="11" hidden="1" customWidth="1"/>
    <col min="4" max="4" width="2.28515625" style="11" customWidth="1"/>
    <col min="5" max="5" width="15.7109375" style="11" customWidth="1"/>
    <col min="6" max="7" width="27.7109375" style="11" customWidth="1"/>
    <col min="8" max="8" width="29.7109375" style="11" customWidth="1"/>
    <col min="9" max="9" width="32.42578125" style="11" customWidth="1"/>
    <col min="10" max="10" width="30.7109375" style="11" customWidth="1"/>
    <col min="11" max="11" width="15" style="11" customWidth="1"/>
    <col min="12" max="16384" width="9.140625" style="11"/>
  </cols>
  <sheetData>
    <row r="1" spans="2:11" ht="8.1" customHeight="1" x14ac:dyDescent="0.15">
      <c r="G1" s="13"/>
      <c r="H1" s="13"/>
      <c r="I1" s="13"/>
    </row>
    <row r="2" spans="2:11" s="63" customFormat="1" ht="11.25" x14ac:dyDescent="0.2">
      <c r="E2" s="64" t="s">
        <v>165</v>
      </c>
    </row>
    <row r="3" spans="2:11" s="63" customFormat="1" ht="11.25" x14ac:dyDescent="0.2">
      <c r="E3" s="64"/>
    </row>
    <row r="4" spans="2:11" s="76" customFormat="1" ht="24" customHeight="1" x14ac:dyDescent="0.25">
      <c r="E4" s="124" t="s">
        <v>182</v>
      </c>
      <c r="F4" s="125"/>
      <c r="G4" s="125"/>
      <c r="H4" s="125"/>
      <c r="I4" s="126"/>
      <c r="J4" s="75"/>
      <c r="K4" s="75"/>
    </row>
    <row r="5" spans="2:11" s="76" customFormat="1" ht="24" customHeight="1" x14ac:dyDescent="0.25">
      <c r="E5" s="127"/>
      <c r="F5" s="128"/>
      <c r="G5" s="128"/>
      <c r="H5" s="128"/>
      <c r="I5" s="129"/>
      <c r="J5" s="75"/>
      <c r="K5" s="75"/>
    </row>
    <row r="6" spans="2:11" s="76" customFormat="1" ht="24" customHeight="1" x14ac:dyDescent="0.25">
      <c r="E6" s="127"/>
      <c r="F6" s="128"/>
      <c r="G6" s="128"/>
      <c r="H6" s="128"/>
      <c r="I6" s="129"/>
      <c r="J6" s="75"/>
      <c r="K6" s="75"/>
    </row>
    <row r="7" spans="2:11" s="76" customFormat="1" ht="24" customHeight="1" x14ac:dyDescent="0.25">
      <c r="E7" s="127"/>
      <c r="F7" s="128"/>
      <c r="G7" s="128"/>
      <c r="H7" s="128"/>
      <c r="I7" s="129"/>
      <c r="J7" s="75"/>
      <c r="K7" s="75"/>
    </row>
    <row r="8" spans="2:11" s="76" customFormat="1" ht="24" customHeight="1" x14ac:dyDescent="0.25">
      <c r="E8" s="127"/>
      <c r="F8" s="128"/>
      <c r="G8" s="128"/>
      <c r="H8" s="128"/>
      <c r="I8" s="129"/>
      <c r="J8" s="75"/>
      <c r="K8" s="75"/>
    </row>
    <row r="9" spans="2:11" s="76" customFormat="1" ht="24" customHeight="1" x14ac:dyDescent="0.25">
      <c r="E9" s="130"/>
      <c r="F9" s="131"/>
      <c r="G9" s="131"/>
      <c r="H9" s="131"/>
      <c r="I9" s="132"/>
      <c r="J9" s="75"/>
      <c r="K9" s="75"/>
    </row>
    <row r="10" spans="2:11" s="63" customFormat="1" ht="11.25" x14ac:dyDescent="0.2">
      <c r="E10" s="65"/>
      <c r="F10" s="65"/>
      <c r="G10" s="65"/>
    </row>
    <row r="11" spans="2:11" s="63" customFormat="1" ht="11.25" x14ac:dyDescent="0.2">
      <c r="E11" s="61" t="s">
        <v>167</v>
      </c>
      <c r="G11" s="62" t="s">
        <v>6</v>
      </c>
    </row>
    <row r="12" spans="2:11" ht="8.1" customHeight="1" x14ac:dyDescent="0.15"/>
    <row r="13" spans="2:11" ht="32.25" customHeight="1" x14ac:dyDescent="0.15">
      <c r="E13" s="15" t="s">
        <v>49</v>
      </c>
      <c r="F13" s="15" t="s">
        <v>60</v>
      </c>
      <c r="G13" s="15" t="s">
        <v>178</v>
      </c>
      <c r="H13" s="15" t="s">
        <v>177</v>
      </c>
      <c r="I13" s="15" t="s">
        <v>171</v>
      </c>
    </row>
    <row r="14" spans="2:11" ht="30" customHeight="1" x14ac:dyDescent="0.15">
      <c r="B14" s="11">
        <f>IF(F14="Selected",MAX(B$12:B13)+1,0)</f>
        <v>0</v>
      </c>
      <c r="E14" s="17" t="s">
        <v>50</v>
      </c>
      <c r="F14" s="69"/>
      <c r="G14" s="69"/>
      <c r="H14" s="69"/>
      <c r="I14" s="70"/>
    </row>
    <row r="15" spans="2:11" ht="30" customHeight="1" x14ac:dyDescent="0.15">
      <c r="B15" s="11">
        <f>IF(F15="Selected",MAX(B$12:B14)+1,0)</f>
        <v>0</v>
      </c>
      <c r="E15" s="17" t="s">
        <v>51</v>
      </c>
      <c r="F15" s="69"/>
      <c r="G15" s="69"/>
      <c r="H15" s="69"/>
      <c r="I15" s="70"/>
    </row>
    <row r="16" spans="2:11" ht="30" customHeight="1" x14ac:dyDescent="0.15">
      <c r="B16" s="11">
        <f>IF(F16="Selected",MAX(B$12:B15)+1,0)</f>
        <v>0</v>
      </c>
      <c r="E16" s="17" t="s">
        <v>52</v>
      </c>
      <c r="F16" s="69"/>
      <c r="G16" s="69"/>
      <c r="H16" s="69"/>
      <c r="I16" s="70"/>
    </row>
    <row r="17" spans="2:11" ht="30" customHeight="1" x14ac:dyDescent="0.15">
      <c r="B17" s="11">
        <f>IF(F17="Selected",MAX(B$12:B16)+1,0)</f>
        <v>0</v>
      </c>
      <c r="E17" s="17" t="s">
        <v>53</v>
      </c>
      <c r="F17" s="69"/>
      <c r="G17" s="69"/>
      <c r="H17" s="69"/>
      <c r="I17" s="70"/>
    </row>
    <row r="18" spans="2:11" ht="30" customHeight="1" x14ac:dyDescent="0.15">
      <c r="B18" s="11">
        <f>IF(F18="Selected",MAX(B$12:B17)+1,0)</f>
        <v>0</v>
      </c>
      <c r="E18" s="17" t="s">
        <v>54</v>
      </c>
      <c r="F18" s="69"/>
      <c r="G18" s="69"/>
      <c r="H18" s="69"/>
      <c r="I18" s="70"/>
    </row>
    <row r="19" spans="2:11" ht="30" customHeight="1" x14ac:dyDescent="0.15">
      <c r="B19" s="11">
        <f>IF(F19="Selected",MAX(B$12:B18)+1,0)</f>
        <v>0</v>
      </c>
      <c r="E19" s="17" t="s">
        <v>55</v>
      </c>
      <c r="F19" s="69"/>
      <c r="G19" s="69"/>
      <c r="H19" s="69"/>
      <c r="I19" s="70"/>
    </row>
    <row r="20" spans="2:11" ht="30" customHeight="1" x14ac:dyDescent="0.15">
      <c r="B20" s="11">
        <f>IF(F20="Selected",MAX(B$12:B19)+1,0)</f>
        <v>0</v>
      </c>
      <c r="E20" s="17" t="s">
        <v>56</v>
      </c>
      <c r="F20" s="69"/>
      <c r="G20" s="69"/>
      <c r="H20" s="69"/>
      <c r="I20" s="70"/>
    </row>
    <row r="21" spans="2:11" ht="30" customHeight="1" x14ac:dyDescent="0.15">
      <c r="B21" s="11">
        <f>IF(F21="Selected",MAX(B$12:B20)+1,0)</f>
        <v>0</v>
      </c>
      <c r="E21" s="17" t="s">
        <v>57</v>
      </c>
      <c r="F21" s="69"/>
      <c r="G21" s="69"/>
      <c r="H21" s="69"/>
      <c r="I21" s="70"/>
    </row>
    <row r="22" spans="2:11" ht="30" customHeight="1" x14ac:dyDescent="0.15">
      <c r="B22" s="11">
        <f>IF(F22="Selected",MAX(B$12:B21)+1,0)</f>
        <v>0</v>
      </c>
      <c r="E22" s="17" t="s">
        <v>58</v>
      </c>
      <c r="F22" s="69"/>
      <c r="G22" s="69"/>
      <c r="H22" s="69"/>
      <c r="I22" s="70"/>
    </row>
    <row r="23" spans="2:11" ht="25.5" customHeight="1" x14ac:dyDescent="0.15">
      <c r="B23" s="11">
        <f>IF(F23="Selected",MAX(B$12:B22)+1,0)</f>
        <v>0</v>
      </c>
      <c r="E23" s="17"/>
      <c r="F23" s="50" t="str">
        <f>IF(COUNTIF(F14:F22,"Selected")=4,"","Must Select 4")</f>
        <v>Must Select 4</v>
      </c>
      <c r="G23" s="17"/>
      <c r="H23" s="17"/>
      <c r="I23" s="39"/>
    </row>
    <row r="24" spans="2:11" ht="18" customHeight="1" x14ac:dyDescent="0.15">
      <c r="E24" s="38" t="s">
        <v>67</v>
      </c>
      <c r="F24" s="74"/>
      <c r="G24" s="74"/>
      <c r="H24" s="74"/>
      <c r="I24" s="35">
        <f>SUM(I14:I23)</f>
        <v>0</v>
      </c>
    </row>
    <row r="25" spans="2:11" ht="8.1" customHeight="1" x14ac:dyDescent="0.15"/>
    <row r="26" spans="2:11" ht="8.1" hidden="1" customHeight="1" x14ac:dyDescent="0.15">
      <c r="E26" s="34" t="s">
        <v>65</v>
      </c>
    </row>
    <row r="27" spans="2:11" hidden="1" x14ac:dyDescent="0.15"/>
    <row r="28" spans="2:11" ht="15.95" hidden="1" customHeight="1" x14ac:dyDescent="0.15">
      <c r="E28" s="15" t="s">
        <v>61</v>
      </c>
      <c r="F28" s="15" t="s">
        <v>62</v>
      </c>
      <c r="G28" s="15" t="s">
        <v>63</v>
      </c>
      <c r="H28" s="109" t="s">
        <v>64</v>
      </c>
      <c r="I28" s="110"/>
      <c r="J28" s="110"/>
      <c r="K28" s="111"/>
    </row>
    <row r="29" spans="2:11" ht="39.75" hidden="1" customHeight="1" x14ac:dyDescent="0.15">
      <c r="E29" s="37">
        <f>J55</f>
        <v>0</v>
      </c>
      <c r="F29" s="37">
        <f>I24</f>
        <v>0</v>
      </c>
      <c r="G29" s="37">
        <f>F29-E29</f>
        <v>0</v>
      </c>
      <c r="H29" s="112"/>
      <c r="I29" s="113"/>
      <c r="J29" s="113"/>
      <c r="K29" s="114"/>
    </row>
    <row r="30" spans="2:11" s="63" customFormat="1" ht="11.25" hidden="1" x14ac:dyDescent="0.2">
      <c r="E30" s="64" t="s">
        <v>166</v>
      </c>
    </row>
    <row r="31" spans="2:11" s="63" customFormat="1" ht="11.25" hidden="1" x14ac:dyDescent="0.2"/>
    <row r="32" spans="2:11" s="63" customFormat="1" ht="8.25" hidden="1" customHeight="1" x14ac:dyDescent="0.2">
      <c r="E32" s="115" t="s">
        <v>170</v>
      </c>
      <c r="F32" s="116"/>
      <c r="G32" s="116"/>
      <c r="H32" s="116"/>
      <c r="I32" s="116"/>
      <c r="J32" s="117"/>
    </row>
    <row r="33" spans="1:10" s="63" customFormat="1" ht="11.25" hidden="1" x14ac:dyDescent="0.2">
      <c r="E33" s="118"/>
      <c r="F33" s="119"/>
      <c r="G33" s="119"/>
      <c r="H33" s="119"/>
      <c r="I33" s="119"/>
      <c r="J33" s="120"/>
    </row>
    <row r="34" spans="1:10" s="63" customFormat="1" ht="11.25" hidden="1" x14ac:dyDescent="0.2">
      <c r="E34" s="118"/>
      <c r="F34" s="119"/>
      <c r="G34" s="119"/>
      <c r="H34" s="119"/>
      <c r="I34" s="119"/>
      <c r="J34" s="120"/>
    </row>
    <row r="35" spans="1:10" s="63" customFormat="1" ht="11.25" hidden="1" x14ac:dyDescent="0.2">
      <c r="E35" s="118"/>
      <c r="F35" s="119"/>
      <c r="G35" s="119"/>
      <c r="H35" s="119"/>
      <c r="I35" s="119"/>
      <c r="J35" s="120"/>
    </row>
    <row r="36" spans="1:10" s="63" customFormat="1" ht="11.25" hidden="1" x14ac:dyDescent="0.2">
      <c r="E36" s="118"/>
      <c r="F36" s="119"/>
      <c r="G36" s="119"/>
      <c r="H36" s="119"/>
      <c r="I36" s="119"/>
      <c r="J36" s="120"/>
    </row>
    <row r="37" spans="1:10" s="63" customFormat="1" ht="11.25" hidden="1" x14ac:dyDescent="0.2">
      <c r="E37" s="121"/>
      <c r="F37" s="122"/>
      <c r="G37" s="122"/>
      <c r="H37" s="122"/>
      <c r="I37" s="122"/>
      <c r="J37" s="123"/>
    </row>
    <row r="38" spans="1:10" s="63" customFormat="1" ht="11.25" hidden="1" x14ac:dyDescent="0.2">
      <c r="A38" s="71" t="s">
        <v>96</v>
      </c>
      <c r="B38" s="71" t="s">
        <v>96</v>
      </c>
      <c r="C38" s="71" t="s">
        <v>96</v>
      </c>
      <c r="F38" s="68">
        <v>1</v>
      </c>
      <c r="G38" s="68">
        <v>2</v>
      </c>
      <c r="H38" s="68">
        <v>3</v>
      </c>
      <c r="I38" s="68">
        <v>4</v>
      </c>
    </row>
    <row r="39" spans="1:10" ht="22.5" hidden="1" customHeight="1" x14ac:dyDescent="0.15">
      <c r="A39" s="11" t="s">
        <v>95</v>
      </c>
      <c r="E39" s="15" t="s">
        <v>48</v>
      </c>
      <c r="F39" s="58" t="s">
        <v>90</v>
      </c>
      <c r="G39" s="58" t="s">
        <v>91</v>
      </c>
      <c r="H39" s="58" t="s">
        <v>92</v>
      </c>
      <c r="I39" s="58" t="s">
        <v>93</v>
      </c>
      <c r="J39" s="41" t="s">
        <v>94</v>
      </c>
    </row>
    <row r="40" spans="1:10" ht="15.95" hidden="1" customHeight="1" x14ac:dyDescent="0.15">
      <c r="A40" s="45">
        <f>_xlfn.IFNA(INDEX('EIP (Draft) Pairings'!$AU$4:$BI$15,MATCH($E40,'EIP (Draft) Pairings'!$AT$4:$AT$15,0),MATCH($G$11,'EIP (Draft) Pairings'!$AU$3:$BI$3,0)),"")</f>
        <v>6.9336816998703518E-2</v>
      </c>
      <c r="B40" s="11">
        <v>1</v>
      </c>
      <c r="C40" s="16" t="str">
        <f>_xlfn.IFNA(INDEX('EIP (Draft) Pairings'!$AD$22:$AR$42,$B40,MATCH('PPS EIP Reporting Table'!$G$11,'EIP (Draft) Pairings'!$AD$21:$AR$21,0)),"")</f>
        <v>Affinity Health Plan</v>
      </c>
      <c r="E40" s="16" t="str">
        <f>IF(C40=0,"",C40)</f>
        <v>Affinity Health Plan</v>
      </c>
      <c r="F40" s="51">
        <f t="shared" ref="F40:I54" si="0">IF($A40="","",_xlfn.IFNA($A40*INDEX($I$14:$I$23,MATCH(F$38,$B$14:$B$23,0),1),0))</f>
        <v>0</v>
      </c>
      <c r="G40" s="51">
        <f t="shared" si="0"/>
        <v>0</v>
      </c>
      <c r="H40" s="51">
        <f t="shared" si="0"/>
        <v>0</v>
      </c>
      <c r="I40" s="51">
        <f t="shared" si="0"/>
        <v>0</v>
      </c>
      <c r="J40" s="35">
        <f>IF(C40=0,"",SUM(F40:I40))</f>
        <v>0</v>
      </c>
    </row>
    <row r="41" spans="1:10" ht="15.95" hidden="1" customHeight="1" x14ac:dyDescent="0.15">
      <c r="A41" s="45" t="str">
        <f>_xlfn.IFNA(INDEX('EIP (Draft) Pairings'!$AU$4:$BI$15,MATCH($E41,'EIP (Draft) Pairings'!$AT$4:$AT$15,0),MATCH($G$11,'EIP (Draft) Pairings'!$AU$3:$BI$3,0)),"")</f>
        <v/>
      </c>
      <c r="B41" s="11">
        <v>2</v>
      </c>
      <c r="C41" s="16" t="str">
        <f>_xlfn.IFNA(INDEX('EIP (Draft) Pairings'!$AD$22:$AR$42,$B41,MATCH('PPS EIP Reporting Table'!$G$11,'EIP (Draft) Pairings'!$AD$21:$AR$21,0)),"")</f>
        <v>Amerigroup</v>
      </c>
      <c r="E41" s="16" t="str">
        <f t="shared" ref="E41:E54" si="1">IF(C41=0,"",C41)</f>
        <v>Amerigroup</v>
      </c>
      <c r="F41" s="51" t="str">
        <f t="shared" si="0"/>
        <v/>
      </c>
      <c r="G41" s="51" t="str">
        <f t="shared" si="0"/>
        <v/>
      </c>
      <c r="H41" s="51" t="str">
        <f t="shared" si="0"/>
        <v/>
      </c>
      <c r="I41" s="51" t="str">
        <f t="shared" si="0"/>
        <v/>
      </c>
      <c r="J41" s="35">
        <f t="shared" ref="J41:J54" si="2">IF(C41=0,"",SUM(F41:I41))</f>
        <v>0</v>
      </c>
    </row>
    <row r="42" spans="1:10" ht="15.95" hidden="1" customHeight="1" x14ac:dyDescent="0.15">
      <c r="A42" s="45">
        <f>_xlfn.IFNA(INDEX('EIP (Draft) Pairings'!$AU$4:$BI$15,MATCH($E42,'EIP (Draft) Pairings'!$AT$4:$AT$15,0),MATCH($G$11,'EIP (Draft) Pairings'!$AU$3:$BI$3,0)),"")</f>
        <v>0.39041954266709206</v>
      </c>
      <c r="B42" s="11">
        <v>3</v>
      </c>
      <c r="C42" s="16" t="str">
        <f>_xlfn.IFNA(INDEX('EIP (Draft) Pairings'!$AD$22:$AR$42,$B42,MATCH('PPS EIP Reporting Table'!$G$11,'EIP (Draft) Pairings'!$AD$21:$AR$21,0)),"")</f>
        <v>HealthFirst</v>
      </c>
      <c r="E42" s="16" t="str">
        <f t="shared" si="1"/>
        <v>HealthFirst</v>
      </c>
      <c r="F42" s="51">
        <f t="shared" si="0"/>
        <v>0</v>
      </c>
      <c r="G42" s="51">
        <f t="shared" si="0"/>
        <v>0</v>
      </c>
      <c r="H42" s="51">
        <f t="shared" si="0"/>
        <v>0</v>
      </c>
      <c r="I42" s="51">
        <f t="shared" si="0"/>
        <v>0</v>
      </c>
      <c r="J42" s="35">
        <f t="shared" si="2"/>
        <v>0</v>
      </c>
    </row>
    <row r="43" spans="1:10" ht="15.95" hidden="1" customHeight="1" x14ac:dyDescent="0.15">
      <c r="A43" s="45">
        <f>_xlfn.IFNA(INDEX('EIP (Draft) Pairings'!$AU$4:$BI$15,MATCH($E43,'EIP (Draft) Pairings'!$AT$4:$AT$15,0),MATCH($G$11,'EIP (Draft) Pairings'!$AU$3:$BI$3,0)),"")</f>
        <v>0.10658688262920628</v>
      </c>
      <c r="B43" s="11">
        <v>4</v>
      </c>
      <c r="C43" s="16" t="str">
        <f>_xlfn.IFNA(INDEX('EIP (Draft) Pairings'!$AD$22:$AR$42,$B43,MATCH('PPS EIP Reporting Table'!$G$11,'EIP (Draft) Pairings'!$AD$21:$AR$21,0)),"")</f>
        <v>MetroPlus</v>
      </c>
      <c r="E43" s="16" t="str">
        <f t="shared" si="1"/>
        <v>MetroPlus</v>
      </c>
      <c r="F43" s="51">
        <f t="shared" si="0"/>
        <v>0</v>
      </c>
      <c r="G43" s="51">
        <f t="shared" si="0"/>
        <v>0</v>
      </c>
      <c r="H43" s="51">
        <f t="shared" si="0"/>
        <v>0</v>
      </c>
      <c r="I43" s="51">
        <f t="shared" si="0"/>
        <v>0</v>
      </c>
      <c r="J43" s="35">
        <f t="shared" si="2"/>
        <v>0</v>
      </c>
    </row>
    <row r="44" spans="1:10" ht="15.95" hidden="1" customHeight="1" x14ac:dyDescent="0.15">
      <c r="A44" s="45">
        <f>_xlfn.IFNA(INDEX('EIP (Draft) Pairings'!$AU$4:$BI$15,MATCH($E44,'EIP (Draft) Pairings'!$AT$4:$AT$15,0),MATCH($G$11,'EIP (Draft) Pairings'!$AU$3:$BI$3,0)),"")</f>
        <v>0.21218214256518386</v>
      </c>
      <c r="B44" s="11">
        <v>5</v>
      </c>
      <c r="C44" s="16" t="str">
        <f>_xlfn.IFNA(INDEX('EIP (Draft) Pairings'!$AD$22:$AR$42,$B44,MATCH('PPS EIP Reporting Table'!$G$11,'EIP (Draft) Pairings'!$AD$21:$AR$21,0)),"")</f>
        <v>Fidelis</v>
      </c>
      <c r="E44" s="16" t="str">
        <f t="shared" si="1"/>
        <v>Fidelis</v>
      </c>
      <c r="F44" s="51">
        <f t="shared" si="0"/>
        <v>0</v>
      </c>
      <c r="G44" s="51">
        <f t="shared" si="0"/>
        <v>0</v>
      </c>
      <c r="H44" s="51">
        <f t="shared" si="0"/>
        <v>0</v>
      </c>
      <c r="I44" s="51">
        <f t="shared" si="0"/>
        <v>0</v>
      </c>
      <c r="J44" s="35">
        <f t="shared" si="2"/>
        <v>0</v>
      </c>
    </row>
    <row r="45" spans="1:10" ht="15.95" hidden="1" customHeight="1" x14ac:dyDescent="0.15">
      <c r="A45" s="45">
        <f>_xlfn.IFNA(INDEX('EIP (Draft) Pairings'!$AU$4:$BI$15,MATCH($E45,'EIP (Draft) Pairings'!$AT$4:$AT$15,0),MATCH($G$11,'EIP (Draft) Pairings'!$AU$3:$BI$3,0)),"")</f>
        <v>6.1316366253730811E-2</v>
      </c>
      <c r="B45" s="11">
        <v>6</v>
      </c>
      <c r="C45" s="16" t="str">
        <f>_xlfn.IFNA(INDEX('EIP (Draft) Pairings'!$AD$22:$AR$42,$B45,MATCH('PPS EIP Reporting Table'!$G$11,'EIP (Draft) Pairings'!$AD$21:$AR$21,0)),"")</f>
        <v>United Health Plan</v>
      </c>
      <c r="E45" s="16" t="str">
        <f t="shared" si="1"/>
        <v>United Health Plan</v>
      </c>
      <c r="F45" s="51">
        <f t="shared" si="0"/>
        <v>0</v>
      </c>
      <c r="G45" s="51">
        <f t="shared" si="0"/>
        <v>0</v>
      </c>
      <c r="H45" s="51">
        <f t="shared" si="0"/>
        <v>0</v>
      </c>
      <c r="I45" s="51">
        <f t="shared" si="0"/>
        <v>0</v>
      </c>
      <c r="J45" s="35">
        <f t="shared" si="2"/>
        <v>0</v>
      </c>
    </row>
    <row r="46" spans="1:10" ht="15.95" hidden="1" customHeight="1" x14ac:dyDescent="0.15">
      <c r="A46" s="45" t="str">
        <f>_xlfn.IFNA(INDEX('EIP (Draft) Pairings'!$AU$4:$BI$15,MATCH($E46,'EIP (Draft) Pairings'!$AT$4:$AT$15,0),MATCH($G$11,'EIP (Draft) Pairings'!$AU$3:$BI$3,0)),"")</f>
        <v/>
      </c>
      <c r="B46" s="11">
        <v>7</v>
      </c>
      <c r="C46" s="16">
        <f>_xlfn.IFNA(INDEX('EIP (Draft) Pairings'!$AD$22:$AR$42,$B46,MATCH('PPS EIP Reporting Table'!$G$11,'EIP (Draft) Pairings'!$AD$21:$AR$21,0)),"")</f>
        <v>0</v>
      </c>
      <c r="E46" s="16" t="str">
        <f t="shared" si="1"/>
        <v/>
      </c>
      <c r="F46" s="51" t="str">
        <f t="shared" si="0"/>
        <v/>
      </c>
      <c r="G46" s="51" t="str">
        <f t="shared" si="0"/>
        <v/>
      </c>
      <c r="H46" s="51" t="str">
        <f t="shared" si="0"/>
        <v/>
      </c>
      <c r="I46" s="51" t="str">
        <f t="shared" si="0"/>
        <v/>
      </c>
      <c r="J46" s="35" t="str">
        <f t="shared" si="2"/>
        <v/>
      </c>
    </row>
    <row r="47" spans="1:10" ht="15.95" hidden="1" customHeight="1" x14ac:dyDescent="0.15">
      <c r="A47" s="45" t="str">
        <f>_xlfn.IFNA(INDEX('EIP (Draft) Pairings'!$AU$4:$BI$15,MATCH($E47,'EIP (Draft) Pairings'!$AT$4:$AT$15,0),MATCH($G$11,'EIP (Draft) Pairings'!$AU$3:$BI$3,0)),"")</f>
        <v/>
      </c>
      <c r="B47" s="11">
        <v>8</v>
      </c>
      <c r="C47" s="16">
        <f>_xlfn.IFNA(INDEX('EIP (Draft) Pairings'!$AD$22:$AR$42,$B47,MATCH('PPS EIP Reporting Table'!$G$11,'EIP (Draft) Pairings'!$AD$21:$AR$21,0)),"")</f>
        <v>0</v>
      </c>
      <c r="E47" s="16" t="str">
        <f t="shared" si="1"/>
        <v/>
      </c>
      <c r="F47" s="51" t="str">
        <f t="shared" si="0"/>
        <v/>
      </c>
      <c r="G47" s="51" t="str">
        <f t="shared" si="0"/>
        <v/>
      </c>
      <c r="H47" s="51" t="str">
        <f t="shared" si="0"/>
        <v/>
      </c>
      <c r="I47" s="51" t="str">
        <f t="shared" si="0"/>
        <v/>
      </c>
      <c r="J47" s="35" t="str">
        <f t="shared" si="2"/>
        <v/>
      </c>
    </row>
    <row r="48" spans="1:10" ht="15.95" hidden="1" customHeight="1" x14ac:dyDescent="0.15">
      <c r="A48" s="45" t="str">
        <f>_xlfn.IFNA(INDEX('EIP (Draft) Pairings'!$AU$4:$BI$15,MATCH($E48,'EIP (Draft) Pairings'!$AT$4:$AT$15,0),MATCH($G$11,'EIP (Draft) Pairings'!$AU$3:$BI$3,0)),"")</f>
        <v/>
      </c>
      <c r="B48" s="11">
        <v>9</v>
      </c>
      <c r="C48" s="16">
        <f>_xlfn.IFNA(INDEX('EIP (Draft) Pairings'!$AD$22:$AR$42,$B48,MATCH('PPS EIP Reporting Table'!$G$11,'EIP (Draft) Pairings'!$AD$21:$AR$21,0)),"")</f>
        <v>0</v>
      </c>
      <c r="E48" s="16" t="str">
        <f t="shared" si="1"/>
        <v/>
      </c>
      <c r="F48" s="51" t="str">
        <f t="shared" si="0"/>
        <v/>
      </c>
      <c r="G48" s="51" t="str">
        <f t="shared" si="0"/>
        <v/>
      </c>
      <c r="H48" s="51" t="str">
        <f t="shared" si="0"/>
        <v/>
      </c>
      <c r="I48" s="51" t="str">
        <f t="shared" si="0"/>
        <v/>
      </c>
      <c r="J48" s="35" t="str">
        <f t="shared" si="2"/>
        <v/>
      </c>
    </row>
    <row r="49" spans="1:10" ht="15.95" hidden="1" customHeight="1" x14ac:dyDescent="0.15">
      <c r="A49" s="45" t="str">
        <f>_xlfn.IFNA(INDEX('EIP (Draft) Pairings'!$AU$4:$BI$15,MATCH($E49,'EIP (Draft) Pairings'!$AT$4:$AT$15,0),MATCH($G$11,'EIP (Draft) Pairings'!$AU$3:$BI$3,0)),"")</f>
        <v/>
      </c>
      <c r="B49" s="11">
        <v>10</v>
      </c>
      <c r="C49" s="16">
        <f>_xlfn.IFNA(INDEX('EIP (Draft) Pairings'!$AD$22:$AR$42,$B49,MATCH('PPS EIP Reporting Table'!$G$11,'EIP (Draft) Pairings'!$AD$21:$AR$21,0)),"")</f>
        <v>0</v>
      </c>
      <c r="E49" s="16" t="str">
        <f t="shared" si="1"/>
        <v/>
      </c>
      <c r="F49" s="51" t="str">
        <f t="shared" si="0"/>
        <v/>
      </c>
      <c r="G49" s="51" t="str">
        <f t="shared" si="0"/>
        <v/>
      </c>
      <c r="H49" s="51" t="str">
        <f t="shared" si="0"/>
        <v/>
      </c>
      <c r="I49" s="51" t="str">
        <f t="shared" si="0"/>
        <v/>
      </c>
      <c r="J49" s="35" t="str">
        <f t="shared" si="2"/>
        <v/>
      </c>
    </row>
    <row r="50" spans="1:10" ht="15.95" hidden="1" customHeight="1" x14ac:dyDescent="0.15">
      <c r="A50" s="45" t="str">
        <f>_xlfn.IFNA(INDEX('EIP (Draft) Pairings'!$AU$4:$BI$15,MATCH($E50,'EIP (Draft) Pairings'!$AT$4:$AT$15,0),MATCH($G$11,'EIP (Draft) Pairings'!$AU$3:$BI$3,0)),"")</f>
        <v/>
      </c>
      <c r="B50" s="11">
        <v>11</v>
      </c>
      <c r="C50" s="16">
        <f>_xlfn.IFNA(INDEX('EIP (Draft) Pairings'!$AD$22:$AR$42,$B50,MATCH('PPS EIP Reporting Table'!$G$11,'EIP (Draft) Pairings'!$AD$21:$AR$21,0)),"")</f>
        <v>0</v>
      </c>
      <c r="E50" s="16" t="str">
        <f t="shared" si="1"/>
        <v/>
      </c>
      <c r="F50" s="51" t="str">
        <f t="shared" si="0"/>
        <v/>
      </c>
      <c r="G50" s="51" t="str">
        <f t="shared" si="0"/>
        <v/>
      </c>
      <c r="H50" s="51" t="str">
        <f t="shared" si="0"/>
        <v/>
      </c>
      <c r="I50" s="51" t="str">
        <f t="shared" si="0"/>
        <v/>
      </c>
      <c r="J50" s="35" t="str">
        <f t="shared" si="2"/>
        <v/>
      </c>
    </row>
    <row r="51" spans="1:10" ht="15.95" hidden="1" customHeight="1" x14ac:dyDescent="0.15">
      <c r="A51" s="45" t="str">
        <f>_xlfn.IFNA(INDEX('EIP (Draft) Pairings'!$AU$4:$BI$15,MATCH($E51,'EIP (Draft) Pairings'!$AT$4:$AT$15,0),MATCH($G$11,'EIP (Draft) Pairings'!$AU$3:$BI$3,0)),"")</f>
        <v/>
      </c>
      <c r="B51" s="11">
        <v>12</v>
      </c>
      <c r="C51" s="16">
        <f>_xlfn.IFNA(INDEX('EIP (Draft) Pairings'!$AD$22:$AR$42,$B51,MATCH('PPS EIP Reporting Table'!$G$11,'EIP (Draft) Pairings'!$AD$21:$AR$21,0)),"")</f>
        <v>0</v>
      </c>
      <c r="E51" s="16" t="str">
        <f t="shared" si="1"/>
        <v/>
      </c>
      <c r="F51" s="51" t="str">
        <f t="shared" si="0"/>
        <v/>
      </c>
      <c r="G51" s="51" t="str">
        <f t="shared" si="0"/>
        <v/>
      </c>
      <c r="H51" s="51" t="str">
        <f t="shared" si="0"/>
        <v/>
      </c>
      <c r="I51" s="51" t="str">
        <f t="shared" si="0"/>
        <v/>
      </c>
      <c r="J51" s="35" t="str">
        <f t="shared" si="2"/>
        <v/>
      </c>
    </row>
    <row r="52" spans="1:10" ht="15.95" hidden="1" customHeight="1" x14ac:dyDescent="0.15">
      <c r="A52" s="45" t="str">
        <f>_xlfn.IFNA(INDEX('EIP (Draft) Pairings'!$AU$4:$BI$15,MATCH($E52,'EIP (Draft) Pairings'!$AT$4:$AT$15,0),MATCH($G$11,'EIP (Draft) Pairings'!$AU$3:$BI$3,0)),"")</f>
        <v/>
      </c>
      <c r="B52" s="11">
        <v>13</v>
      </c>
      <c r="C52" s="16">
        <f>_xlfn.IFNA(INDEX('EIP (Draft) Pairings'!$AD$22:$AR$42,$B52,MATCH('PPS EIP Reporting Table'!$G$11,'EIP (Draft) Pairings'!$AD$21:$AR$21,0)),"")</f>
        <v>0</v>
      </c>
      <c r="E52" s="16" t="str">
        <f t="shared" si="1"/>
        <v/>
      </c>
      <c r="F52" s="51" t="str">
        <f t="shared" si="0"/>
        <v/>
      </c>
      <c r="G52" s="51" t="str">
        <f t="shared" si="0"/>
        <v/>
      </c>
      <c r="H52" s="51" t="str">
        <f t="shared" si="0"/>
        <v/>
      </c>
      <c r="I52" s="51" t="str">
        <f t="shared" si="0"/>
        <v/>
      </c>
      <c r="J52" s="35" t="str">
        <f t="shared" si="2"/>
        <v/>
      </c>
    </row>
    <row r="53" spans="1:10" ht="15.95" hidden="1" customHeight="1" x14ac:dyDescent="0.15">
      <c r="A53" s="45" t="str">
        <f>_xlfn.IFNA(INDEX('EIP (Draft) Pairings'!$AU$4:$BI$15,MATCH($E53,'EIP (Draft) Pairings'!$AT$4:$AT$15,0),MATCH($G$11,'EIP (Draft) Pairings'!$AU$3:$BI$3,0)),"")</f>
        <v/>
      </c>
      <c r="B53" s="11">
        <v>14</v>
      </c>
      <c r="C53" s="16">
        <f>_xlfn.IFNA(INDEX('EIP (Draft) Pairings'!$AD$22:$AR$42,$B53,MATCH('PPS EIP Reporting Table'!$G$11,'EIP (Draft) Pairings'!$AD$21:$AR$21,0)),"")</f>
        <v>0</v>
      </c>
      <c r="E53" s="16" t="str">
        <f t="shared" si="1"/>
        <v/>
      </c>
      <c r="F53" s="51" t="str">
        <f t="shared" si="0"/>
        <v/>
      </c>
      <c r="G53" s="51" t="str">
        <f t="shared" si="0"/>
        <v/>
      </c>
      <c r="H53" s="51" t="str">
        <f t="shared" si="0"/>
        <v/>
      </c>
      <c r="I53" s="51" t="str">
        <f t="shared" si="0"/>
        <v/>
      </c>
      <c r="J53" s="35" t="str">
        <f t="shared" si="2"/>
        <v/>
      </c>
    </row>
    <row r="54" spans="1:10" ht="15.95" hidden="1" customHeight="1" x14ac:dyDescent="0.15">
      <c r="A54" s="45" t="str">
        <f>_xlfn.IFNA(INDEX('EIP (Draft) Pairings'!$AU$4:$BI$15,MATCH($E54,'EIP (Draft) Pairings'!$AT$4:$AT$15,0),MATCH($G$11,'EIP (Draft) Pairings'!$AU$3:$BI$3,0)),"")</f>
        <v/>
      </c>
      <c r="B54" s="11">
        <v>15</v>
      </c>
      <c r="C54" s="16">
        <f>_xlfn.IFNA(INDEX('EIP (Draft) Pairings'!$AD$22:$AR$42,$B54,MATCH('PPS EIP Reporting Table'!$G$11,'EIP (Draft) Pairings'!$AD$21:$AR$21,0)),"")</f>
        <v>0</v>
      </c>
      <c r="E54" s="16" t="str">
        <f t="shared" si="1"/>
        <v/>
      </c>
      <c r="F54" s="51" t="str">
        <f t="shared" si="0"/>
        <v/>
      </c>
      <c r="G54" s="51" t="str">
        <f t="shared" si="0"/>
        <v/>
      </c>
      <c r="H54" s="51" t="str">
        <f t="shared" si="0"/>
        <v/>
      </c>
      <c r="I54" s="51" t="str">
        <f t="shared" si="0"/>
        <v/>
      </c>
      <c r="J54" s="35" t="str">
        <f t="shared" si="2"/>
        <v/>
      </c>
    </row>
    <row r="55" spans="1:10" ht="15.95" hidden="1" customHeight="1" x14ac:dyDescent="0.15">
      <c r="A55" s="46">
        <f>SUM(A40:A54)</f>
        <v>0.83984175111391657</v>
      </c>
      <c r="E55" s="38" t="s">
        <v>1</v>
      </c>
      <c r="F55" s="40">
        <f t="shared" ref="F55:I55" si="3">SUM(F40:F54)</f>
        <v>0</v>
      </c>
      <c r="G55" s="40">
        <f t="shared" si="3"/>
        <v>0</v>
      </c>
      <c r="H55" s="40">
        <f t="shared" si="3"/>
        <v>0</v>
      </c>
      <c r="I55" s="40">
        <f t="shared" si="3"/>
        <v>0</v>
      </c>
      <c r="J55" s="35">
        <f>SUM(J40:J54)</f>
        <v>0</v>
      </c>
    </row>
  </sheetData>
  <sheetProtection password="CB6D" sheet="1" objects="1" scenarios="1"/>
  <mergeCells count="4">
    <mergeCell ref="H28:K28"/>
    <mergeCell ref="H29:K29"/>
    <mergeCell ref="E32:J37"/>
    <mergeCell ref="E4:I9"/>
  </mergeCells>
  <pageMargins left="0.7" right="0.7" top="0.75" bottom="0.75" header="0.3" footer="0.3"/>
  <pageSetup scale="78"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'EIP (Draft) Pairings'!$B$4:$B$19</xm:f>
          </x14:formula1>
          <xm:sqref>G11</xm:sqref>
        </x14:dataValidation>
        <x14:dataValidation type="list" allowBlank="1" showInputMessage="1" showErrorMessage="1">
          <x14:formula1>
            <xm:f>'Drop Downs (Hidden Tab)'!$K$4:$K$5</xm:f>
          </x14:formula1>
          <xm:sqref>F14:F22</xm:sqref>
        </x14:dataValidation>
        <x14:dataValidation type="list" allowBlank="1" showInputMessage="1" showErrorMessage="1">
          <x14:formula1>
            <xm:f>'Drop Downs (Hidden Tab)'!$I$4:$I$6</xm:f>
          </x14:formula1>
          <xm:sqref>G14:G22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Q50"/>
  <sheetViews>
    <sheetView topLeftCell="A9" zoomScale="80" zoomScaleNormal="80" zoomScaleSheetLayoutView="110" workbookViewId="0">
      <selection activeCell="E22" sqref="E22:E36"/>
    </sheetView>
  </sheetViews>
  <sheetFormatPr defaultColWidth="9.140625" defaultRowHeight="11.25" x14ac:dyDescent="0.2"/>
  <cols>
    <col min="1" max="1" width="3.140625" style="19" bestFit="1" customWidth="1"/>
    <col min="2" max="2" width="15.7109375" style="19" customWidth="1"/>
    <col min="3" max="6" width="29.7109375" style="19" bestFit="1" customWidth="1"/>
    <col min="7" max="7" width="26.7109375" style="19" bestFit="1" customWidth="1"/>
    <col min="8" max="8" width="26.5703125" style="19" bestFit="1" customWidth="1"/>
    <col min="9" max="9" width="28.5703125" style="19" bestFit="1" customWidth="1"/>
    <col min="10" max="10" width="26.7109375" style="19" bestFit="1" customWidth="1"/>
    <col min="11" max="11" width="26.5703125" style="19" bestFit="1" customWidth="1"/>
    <col min="12" max="13" width="26.85546875" style="19" bestFit="1" customWidth="1"/>
    <col min="14" max="14" width="26.7109375" style="19" bestFit="1" customWidth="1"/>
    <col min="15" max="15" width="11.28515625" style="19" bestFit="1" customWidth="1"/>
    <col min="16" max="16" width="9.140625" style="19"/>
    <col min="17" max="28" width="0" style="19" hidden="1" customWidth="1"/>
    <col min="29" max="43" width="13.7109375" style="19" customWidth="1"/>
    <col min="44" max="44" width="16" style="19" bestFit="1" customWidth="1"/>
    <col min="45" max="46" width="9.140625" style="19"/>
    <col min="47" max="47" width="10.7109375" style="19" bestFit="1" customWidth="1"/>
    <col min="48" max="48" width="9.85546875" style="19" bestFit="1" customWidth="1"/>
    <col min="49" max="49" width="10.7109375" style="19" bestFit="1" customWidth="1"/>
    <col min="50" max="50" width="9.85546875" style="19" bestFit="1" customWidth="1"/>
    <col min="51" max="51" width="10.7109375" style="19" bestFit="1" customWidth="1"/>
    <col min="52" max="52" width="9.85546875" style="19" bestFit="1" customWidth="1"/>
    <col min="53" max="54" width="10.7109375" style="19" bestFit="1" customWidth="1"/>
    <col min="55" max="56" width="9.85546875" style="19" bestFit="1" customWidth="1"/>
    <col min="57" max="57" width="10.7109375" style="19" bestFit="1" customWidth="1"/>
    <col min="58" max="58" width="9.85546875" style="19" bestFit="1" customWidth="1"/>
    <col min="59" max="59" width="10.7109375" style="19" bestFit="1" customWidth="1"/>
    <col min="60" max="61" width="9.85546875" style="19" bestFit="1" customWidth="1"/>
    <col min="62" max="16384" width="9.140625" style="19"/>
  </cols>
  <sheetData>
    <row r="1" spans="1:69" x14ac:dyDescent="0.2">
      <c r="B1" s="20"/>
      <c r="C1" s="21"/>
      <c r="D1" s="21"/>
      <c r="E1" s="21"/>
      <c r="F1" s="22"/>
    </row>
    <row r="2" spans="1:69" x14ac:dyDescent="0.2">
      <c r="A2" s="23"/>
      <c r="B2" s="23"/>
      <c r="C2" s="180" t="s">
        <v>2</v>
      </c>
      <c r="D2" s="181"/>
      <c r="E2" s="181"/>
      <c r="F2" s="181"/>
      <c r="G2" s="181"/>
      <c r="H2" s="181"/>
      <c r="I2" s="181"/>
      <c r="J2" s="181"/>
      <c r="K2" s="181"/>
      <c r="L2" s="181"/>
      <c r="M2" s="181"/>
      <c r="N2" s="182"/>
      <c r="O2" s="24"/>
    </row>
    <row r="3" spans="1:69" ht="56.25" x14ac:dyDescent="0.25">
      <c r="A3" s="23"/>
      <c r="B3" s="23"/>
      <c r="C3" s="25" t="s">
        <v>34</v>
      </c>
      <c r="D3" s="25" t="s">
        <v>184</v>
      </c>
      <c r="E3" s="25" t="s">
        <v>5</v>
      </c>
      <c r="F3" s="25" t="s">
        <v>36</v>
      </c>
      <c r="G3" s="25" t="s">
        <v>37</v>
      </c>
      <c r="H3" s="25" t="s">
        <v>38</v>
      </c>
      <c r="I3" s="25" t="s">
        <v>39</v>
      </c>
      <c r="J3" s="25" t="s">
        <v>9</v>
      </c>
      <c r="K3" s="25" t="s">
        <v>21</v>
      </c>
      <c r="L3" s="25" t="s">
        <v>40</v>
      </c>
      <c r="M3" s="25" t="s">
        <v>13</v>
      </c>
      <c r="N3" s="25" t="s">
        <v>41</v>
      </c>
      <c r="O3" s="25" t="s">
        <v>42</v>
      </c>
      <c r="AD3" s="26" t="s">
        <v>6</v>
      </c>
      <c r="AE3" s="19" t="s">
        <v>188</v>
      </c>
      <c r="AF3" s="26" t="s">
        <v>43</v>
      </c>
      <c r="AG3" s="98" t="s">
        <v>189</v>
      </c>
      <c r="AH3" s="98" t="s">
        <v>190</v>
      </c>
      <c r="AI3" s="26" t="s">
        <v>45</v>
      </c>
      <c r="AJ3" s="26" t="s">
        <v>17</v>
      </c>
      <c r="AK3" s="19" t="s">
        <v>191</v>
      </c>
      <c r="AL3" s="26" t="s">
        <v>46</v>
      </c>
      <c r="AM3" s="26" t="s">
        <v>28</v>
      </c>
      <c r="AN3" s="19" t="s">
        <v>192</v>
      </c>
      <c r="AO3" s="98" t="s">
        <v>193</v>
      </c>
      <c r="AP3" s="99" t="s">
        <v>194</v>
      </c>
      <c r="AQ3" s="26" t="s">
        <v>47</v>
      </c>
      <c r="AR3" t="s">
        <v>195</v>
      </c>
      <c r="AU3" s="26" t="s">
        <v>6</v>
      </c>
      <c r="AV3" s="19" t="s">
        <v>188</v>
      </c>
      <c r="AW3" s="26" t="s">
        <v>43</v>
      </c>
      <c r="AX3" s="98" t="s">
        <v>189</v>
      </c>
      <c r="AY3" s="98" t="s">
        <v>190</v>
      </c>
      <c r="AZ3" s="26" t="s">
        <v>45</v>
      </c>
      <c r="BA3" s="26" t="s">
        <v>17</v>
      </c>
      <c r="BB3" s="19" t="s">
        <v>191</v>
      </c>
      <c r="BC3" s="26" t="s">
        <v>46</v>
      </c>
      <c r="BD3" s="26" t="s">
        <v>28</v>
      </c>
      <c r="BE3" s="19" t="s">
        <v>192</v>
      </c>
      <c r="BF3" s="98" t="s">
        <v>193</v>
      </c>
      <c r="BG3" s="99" t="s">
        <v>194</v>
      </c>
      <c r="BH3" s="26" t="s">
        <v>47</v>
      </c>
      <c r="BI3" t="s">
        <v>195</v>
      </c>
      <c r="BL3" s="19" t="s">
        <v>98</v>
      </c>
      <c r="BM3" s="19" t="s">
        <v>99</v>
      </c>
      <c r="BN3" s="19" t="s">
        <v>100</v>
      </c>
      <c r="BO3" s="19" t="s">
        <v>101</v>
      </c>
      <c r="BP3" s="19" t="s">
        <v>102</v>
      </c>
      <c r="BQ3" s="19" t="s">
        <v>103</v>
      </c>
    </row>
    <row r="4" spans="1:69" ht="33.75" x14ac:dyDescent="0.2">
      <c r="A4" s="183" t="s">
        <v>3</v>
      </c>
      <c r="B4" s="26" t="s">
        <v>6</v>
      </c>
      <c r="C4" s="27">
        <v>2424076</v>
      </c>
      <c r="D4" s="27">
        <v>5599273</v>
      </c>
      <c r="E4" s="27">
        <v>13649410</v>
      </c>
      <c r="F4" s="27">
        <v>0</v>
      </c>
      <c r="G4" s="27">
        <v>0</v>
      </c>
      <c r="H4" s="27">
        <v>0</v>
      </c>
      <c r="I4" s="27">
        <v>0</v>
      </c>
      <c r="J4" s="27">
        <v>3726371</v>
      </c>
      <c r="K4" s="27">
        <v>7418074</v>
      </c>
      <c r="L4" s="27">
        <v>0</v>
      </c>
      <c r="M4" s="27">
        <v>2143674</v>
      </c>
      <c r="N4" s="27">
        <v>0</v>
      </c>
      <c r="O4" s="28">
        <f>SUM(C4:N4)</f>
        <v>34960878</v>
      </c>
      <c r="Q4" s="29">
        <f>C4/$O4</f>
        <v>6.9336816998703518E-2</v>
      </c>
      <c r="R4" s="29">
        <f>D4/$O4</f>
        <v>0.16015824888608346</v>
      </c>
      <c r="S4" s="29">
        <f t="shared" ref="S4:AB18" si="0">E4/$O4</f>
        <v>0.39041954266709206</v>
      </c>
      <c r="T4" s="29">
        <f t="shared" si="0"/>
        <v>0</v>
      </c>
      <c r="U4" s="29">
        <f t="shared" si="0"/>
        <v>0</v>
      </c>
      <c r="V4" s="29">
        <f t="shared" si="0"/>
        <v>0</v>
      </c>
      <c r="W4" s="29">
        <f t="shared" si="0"/>
        <v>0</v>
      </c>
      <c r="X4" s="29">
        <f t="shared" si="0"/>
        <v>0.10658688262920628</v>
      </c>
      <c r="Y4" s="29">
        <f t="shared" si="0"/>
        <v>0.21218214256518386</v>
      </c>
      <c r="Z4" s="29">
        <f t="shared" si="0"/>
        <v>0</v>
      </c>
      <c r="AA4" s="29">
        <f t="shared" si="0"/>
        <v>6.1316366253730811E-2</v>
      </c>
      <c r="AB4" s="29">
        <f t="shared" si="0"/>
        <v>0</v>
      </c>
      <c r="AC4" s="25" t="s">
        <v>34</v>
      </c>
      <c r="AD4" s="27">
        <v>2424076</v>
      </c>
      <c r="AE4" s="27">
        <v>1235727</v>
      </c>
      <c r="AF4" s="27">
        <v>0</v>
      </c>
      <c r="AG4" s="27">
        <v>0</v>
      </c>
      <c r="AH4" s="27">
        <v>0</v>
      </c>
      <c r="AI4" s="27">
        <v>0</v>
      </c>
      <c r="AJ4" s="27">
        <v>2062728</v>
      </c>
      <c r="AK4" s="27">
        <v>1467996</v>
      </c>
      <c r="AL4" s="27">
        <v>676535</v>
      </c>
      <c r="AM4" s="27">
        <v>0</v>
      </c>
      <c r="AN4" s="27">
        <v>3736968</v>
      </c>
      <c r="AO4" s="27">
        <v>0</v>
      </c>
      <c r="AP4" s="27">
        <v>1846215</v>
      </c>
      <c r="AQ4" s="27">
        <v>962795</v>
      </c>
      <c r="AR4" s="27">
        <v>0</v>
      </c>
      <c r="AT4" s="25" t="s">
        <v>34</v>
      </c>
      <c r="AU4" s="43">
        <f>AD4/AD$16</f>
        <v>6.9336816998703518E-2</v>
      </c>
      <c r="AV4" s="43">
        <f t="shared" ref="AV4:BI15" si="1">AE4/AE$16</f>
        <v>0.15588290909980818</v>
      </c>
      <c r="AW4" s="43">
        <f t="shared" si="1"/>
        <v>0</v>
      </c>
      <c r="AX4" s="43">
        <f t="shared" si="1"/>
        <v>0</v>
      </c>
      <c r="AY4" s="43">
        <f t="shared" si="1"/>
        <v>0</v>
      </c>
      <c r="AZ4" s="43">
        <f t="shared" si="1"/>
        <v>0</v>
      </c>
      <c r="BA4" s="43">
        <f t="shared" si="1"/>
        <v>0.16928866160528316</v>
      </c>
      <c r="BB4" s="43">
        <f t="shared" si="1"/>
        <v>5.7792690362180453E-2</v>
      </c>
      <c r="BC4" s="43">
        <f t="shared" si="1"/>
        <v>9.8485182640893856E-2</v>
      </c>
      <c r="BD4" s="43">
        <f t="shared" si="1"/>
        <v>0</v>
      </c>
      <c r="BE4" s="43">
        <f t="shared" si="1"/>
        <v>0.1768679703608961</v>
      </c>
      <c r="BF4" s="43">
        <f t="shared" si="1"/>
        <v>0</v>
      </c>
      <c r="BG4" s="43">
        <f t="shared" si="1"/>
        <v>0.15653419390547521</v>
      </c>
      <c r="BH4" s="43">
        <f t="shared" si="1"/>
        <v>0.20374026578635518</v>
      </c>
      <c r="BI4" s="43">
        <f t="shared" si="1"/>
        <v>0</v>
      </c>
      <c r="BK4" s="19">
        <v>1</v>
      </c>
      <c r="BL4" s="48" t="s">
        <v>104</v>
      </c>
      <c r="BM4" s="48" t="s">
        <v>104</v>
      </c>
      <c r="BN4" s="48" t="s">
        <v>104</v>
      </c>
      <c r="BO4" s="48" t="s">
        <v>104</v>
      </c>
      <c r="BP4" s="48" t="s">
        <v>104</v>
      </c>
      <c r="BQ4" s="48" t="s">
        <v>104</v>
      </c>
    </row>
    <row r="5" spans="1:69" ht="22.5" x14ac:dyDescent="0.2">
      <c r="A5" s="184"/>
      <c r="B5" s="19" t="s">
        <v>188</v>
      </c>
      <c r="C5" s="27">
        <v>1235727</v>
      </c>
      <c r="D5" s="27">
        <v>1002451</v>
      </c>
      <c r="E5" s="27">
        <v>3151232</v>
      </c>
      <c r="F5" s="27">
        <v>0</v>
      </c>
      <c r="G5" s="27">
        <v>0</v>
      </c>
      <c r="H5" s="27">
        <v>0</v>
      </c>
      <c r="I5" s="27">
        <v>0</v>
      </c>
      <c r="J5" s="27">
        <v>1032479</v>
      </c>
      <c r="K5" s="27">
        <v>1505388</v>
      </c>
      <c r="L5" s="27">
        <v>0</v>
      </c>
      <c r="M5" s="27">
        <v>0</v>
      </c>
      <c r="N5" s="27">
        <v>0</v>
      </c>
      <c r="O5" s="28">
        <f t="shared" ref="O5:O18" si="2">SUM(C5:N5)</f>
        <v>7927277</v>
      </c>
      <c r="Q5" s="29">
        <f t="shared" ref="Q5:R18" si="3">C5/$O5</f>
        <v>0.15588290909980818</v>
      </c>
      <c r="R5" s="29">
        <f t="shared" si="3"/>
        <v>0.12645590661206868</v>
      </c>
      <c r="S5" s="29">
        <f t="shared" si="0"/>
        <v>0.39751758390680686</v>
      </c>
      <c r="T5" s="29">
        <f t="shared" si="0"/>
        <v>0</v>
      </c>
      <c r="U5" s="29">
        <f t="shared" si="0"/>
        <v>0</v>
      </c>
      <c r="V5" s="29">
        <f t="shared" si="0"/>
        <v>0</v>
      </c>
      <c r="W5" s="29">
        <f t="shared" si="0"/>
        <v>0</v>
      </c>
      <c r="X5" s="29">
        <f t="shared" si="0"/>
        <v>0.13024384035022366</v>
      </c>
      <c r="Y5" s="29">
        <f t="shared" si="0"/>
        <v>0.18989976003109266</v>
      </c>
      <c r="Z5" s="29">
        <f t="shared" si="0"/>
        <v>0</v>
      </c>
      <c r="AA5" s="29">
        <f t="shared" si="0"/>
        <v>0</v>
      </c>
      <c r="AB5" s="29">
        <f t="shared" si="0"/>
        <v>0</v>
      </c>
      <c r="AC5" s="25" t="s">
        <v>184</v>
      </c>
      <c r="AD5" s="27">
        <v>5599273</v>
      </c>
      <c r="AE5" s="27">
        <v>1002451</v>
      </c>
      <c r="AF5" s="27">
        <v>0</v>
      </c>
      <c r="AG5" s="27">
        <v>2188935</v>
      </c>
      <c r="AH5" s="27">
        <v>6269107</v>
      </c>
      <c r="AI5" s="27">
        <v>0</v>
      </c>
      <c r="AJ5" s="27">
        <v>0</v>
      </c>
      <c r="AK5" s="27">
        <v>3984792</v>
      </c>
      <c r="AL5" s="27">
        <v>1053158</v>
      </c>
      <c r="AM5" s="27">
        <v>0</v>
      </c>
      <c r="AN5" s="27">
        <v>1697415</v>
      </c>
      <c r="AO5" s="27">
        <v>0</v>
      </c>
      <c r="AP5" s="27">
        <v>0</v>
      </c>
      <c r="AQ5" s="27">
        <v>497630</v>
      </c>
      <c r="AR5" s="27">
        <v>447539</v>
      </c>
      <c r="AT5" s="25" t="s">
        <v>184</v>
      </c>
      <c r="AU5" s="43">
        <f t="shared" ref="AU5:AU15" si="4">AD5/AD$16</f>
        <v>0.16015824888608346</v>
      </c>
      <c r="AV5" s="43">
        <f t="shared" si="1"/>
        <v>0.12645590661206868</v>
      </c>
      <c r="AW5" s="43">
        <f t="shared" si="1"/>
        <v>0</v>
      </c>
      <c r="AX5" s="43">
        <f t="shared" si="1"/>
        <v>0.39482648312792668</v>
      </c>
      <c r="AY5" s="43">
        <f t="shared" si="1"/>
        <v>0.23601053457148971</v>
      </c>
      <c r="AZ5" s="43">
        <f t="shared" si="1"/>
        <v>0</v>
      </c>
      <c r="BA5" s="43">
        <f t="shared" si="1"/>
        <v>0</v>
      </c>
      <c r="BB5" s="43">
        <f t="shared" si="1"/>
        <v>0.15687498481855114</v>
      </c>
      <c r="BC5" s="43">
        <f t="shared" si="1"/>
        <v>0.15331129650309072</v>
      </c>
      <c r="BD5" s="43">
        <f t="shared" si="1"/>
        <v>0</v>
      </c>
      <c r="BE5" s="43">
        <f t="shared" si="1"/>
        <v>8.0337414157718362E-2</v>
      </c>
      <c r="BF5" s="43">
        <f t="shared" si="1"/>
        <v>0</v>
      </c>
      <c r="BG5" s="43">
        <f t="shared" si="1"/>
        <v>0</v>
      </c>
      <c r="BH5" s="43">
        <f t="shared" si="1"/>
        <v>0.10530514643643135</v>
      </c>
      <c r="BI5" s="43">
        <f t="shared" si="1"/>
        <v>0.21983133160987489</v>
      </c>
      <c r="BK5" s="19">
        <v>2</v>
      </c>
      <c r="BL5" s="48" t="s">
        <v>105</v>
      </c>
      <c r="BM5" s="48" t="s">
        <v>105</v>
      </c>
      <c r="BN5" s="48" t="s">
        <v>105</v>
      </c>
      <c r="BO5" s="48" t="s">
        <v>105</v>
      </c>
      <c r="BP5" s="48" t="s">
        <v>105</v>
      </c>
      <c r="BQ5" s="48" t="s">
        <v>105</v>
      </c>
    </row>
    <row r="6" spans="1:69" ht="33.75" x14ac:dyDescent="0.2">
      <c r="A6" s="184"/>
      <c r="B6" s="26" t="s">
        <v>183</v>
      </c>
      <c r="C6" s="27">
        <v>0</v>
      </c>
      <c r="D6" s="27">
        <v>0</v>
      </c>
      <c r="E6" s="27">
        <v>0</v>
      </c>
      <c r="F6" s="27">
        <v>0</v>
      </c>
      <c r="G6" s="27">
        <v>0</v>
      </c>
      <c r="H6" s="27">
        <v>0</v>
      </c>
      <c r="I6" s="27">
        <v>0</v>
      </c>
      <c r="J6" s="27">
        <v>0</v>
      </c>
      <c r="K6" s="27">
        <v>11414893</v>
      </c>
      <c r="L6" s="27">
        <v>2277929</v>
      </c>
      <c r="M6" s="27">
        <v>3689524</v>
      </c>
      <c r="N6" s="27">
        <v>0</v>
      </c>
      <c r="O6" s="28">
        <f t="shared" si="2"/>
        <v>17382346</v>
      </c>
      <c r="Q6" s="29">
        <f t="shared" si="3"/>
        <v>0</v>
      </c>
      <c r="R6" s="29">
        <f t="shared" si="3"/>
        <v>0</v>
      </c>
      <c r="S6" s="29">
        <f t="shared" si="0"/>
        <v>0</v>
      </c>
      <c r="T6" s="29">
        <f t="shared" si="0"/>
        <v>0</v>
      </c>
      <c r="U6" s="29">
        <f t="shared" si="0"/>
        <v>0</v>
      </c>
      <c r="V6" s="29">
        <f t="shared" si="0"/>
        <v>0</v>
      </c>
      <c r="W6" s="29">
        <f t="shared" si="0"/>
        <v>0</v>
      </c>
      <c r="X6" s="29">
        <f t="shared" si="0"/>
        <v>0</v>
      </c>
      <c r="Y6" s="29">
        <f t="shared" si="0"/>
        <v>0.6566946141792368</v>
      </c>
      <c r="Z6" s="29">
        <f t="shared" si="0"/>
        <v>0.13104842119700069</v>
      </c>
      <c r="AA6" s="29">
        <f t="shared" si="0"/>
        <v>0.21225696462376253</v>
      </c>
      <c r="AB6" s="29">
        <f t="shared" si="0"/>
        <v>0</v>
      </c>
      <c r="AC6" s="25" t="s">
        <v>5</v>
      </c>
      <c r="AD6" s="27">
        <v>13649410</v>
      </c>
      <c r="AE6" s="27">
        <v>3151232</v>
      </c>
      <c r="AF6" s="27">
        <v>0</v>
      </c>
      <c r="AG6" s="27">
        <v>992895</v>
      </c>
      <c r="AH6" s="27">
        <v>5581778</v>
      </c>
      <c r="AI6" s="27">
        <v>0</v>
      </c>
      <c r="AJ6" s="27">
        <v>0</v>
      </c>
      <c r="AK6" s="27">
        <v>8175377</v>
      </c>
      <c r="AL6" s="27">
        <v>1378090</v>
      </c>
      <c r="AM6" s="27">
        <v>0</v>
      </c>
      <c r="AN6" s="27">
        <v>9095929</v>
      </c>
      <c r="AO6" s="27">
        <v>0</v>
      </c>
      <c r="AP6" s="27">
        <v>2711826</v>
      </c>
      <c r="AQ6" s="27">
        <v>2522501</v>
      </c>
      <c r="AR6" s="27">
        <v>757571</v>
      </c>
      <c r="AT6" s="25" t="s">
        <v>5</v>
      </c>
      <c r="AU6" s="43">
        <f t="shared" si="4"/>
        <v>0.39041954266709206</v>
      </c>
      <c r="AV6" s="43">
        <f t="shared" si="1"/>
        <v>0.39751758390680686</v>
      </c>
      <c r="AW6" s="43">
        <f t="shared" si="1"/>
        <v>0</v>
      </c>
      <c r="AX6" s="43">
        <f t="shared" si="1"/>
        <v>0.17909222565553695</v>
      </c>
      <c r="AY6" s="43">
        <f t="shared" si="1"/>
        <v>0.210134937821189</v>
      </c>
      <c r="AZ6" s="43">
        <f t="shared" si="1"/>
        <v>0</v>
      </c>
      <c r="BA6" s="43">
        <f t="shared" si="1"/>
        <v>0</v>
      </c>
      <c r="BB6" s="43">
        <f t="shared" si="1"/>
        <v>0.32185171591413858</v>
      </c>
      <c r="BC6" s="43">
        <f t="shared" si="1"/>
        <v>0.20061260000678369</v>
      </c>
      <c r="BD6" s="43">
        <f t="shared" si="1"/>
        <v>0</v>
      </c>
      <c r="BE6" s="43">
        <f t="shared" si="1"/>
        <v>0.43050368661888871</v>
      </c>
      <c r="BF6" s="43">
        <f t="shared" si="1"/>
        <v>0</v>
      </c>
      <c r="BG6" s="43">
        <f t="shared" si="1"/>
        <v>0.22992636118865312</v>
      </c>
      <c r="BH6" s="43">
        <f t="shared" si="1"/>
        <v>0.53379486202810222</v>
      </c>
      <c r="BI6" s="43">
        <f t="shared" si="1"/>
        <v>0.37211917110916487</v>
      </c>
      <c r="BK6" s="19">
        <v>3</v>
      </c>
      <c r="BL6" s="48" t="s">
        <v>106</v>
      </c>
      <c r="BM6" s="48" t="s">
        <v>106</v>
      </c>
      <c r="BN6" s="48" t="s">
        <v>106</v>
      </c>
      <c r="BO6" s="48" t="s">
        <v>106</v>
      </c>
      <c r="BP6" s="48" t="s">
        <v>106</v>
      </c>
      <c r="BQ6" s="48" t="s">
        <v>106</v>
      </c>
    </row>
    <row r="7" spans="1:69" ht="22.5" x14ac:dyDescent="0.2">
      <c r="A7" s="184"/>
      <c r="B7" s="98" t="s">
        <v>189</v>
      </c>
      <c r="C7" s="27">
        <v>0</v>
      </c>
      <c r="D7" s="27">
        <v>2188935</v>
      </c>
      <c r="E7" s="27">
        <v>992895</v>
      </c>
      <c r="F7" s="27">
        <v>0</v>
      </c>
      <c r="G7" s="27">
        <v>391619</v>
      </c>
      <c r="H7" s="27">
        <v>0</v>
      </c>
      <c r="I7" s="27">
        <v>0</v>
      </c>
      <c r="J7" s="27">
        <v>0</v>
      </c>
      <c r="K7" s="27">
        <v>424775</v>
      </c>
      <c r="L7" s="27">
        <v>0</v>
      </c>
      <c r="M7" s="27">
        <v>1545819</v>
      </c>
      <c r="N7" s="27">
        <v>0</v>
      </c>
      <c r="O7" s="28">
        <f t="shared" si="2"/>
        <v>5544043</v>
      </c>
      <c r="Q7" s="29">
        <f t="shared" si="3"/>
        <v>0</v>
      </c>
      <c r="R7" s="29">
        <f t="shared" si="3"/>
        <v>0.39482648312792668</v>
      </c>
      <c r="S7" s="29">
        <f t="shared" si="0"/>
        <v>0.17909222565553695</v>
      </c>
      <c r="T7" s="29">
        <f t="shared" si="0"/>
        <v>0</v>
      </c>
      <c r="U7" s="29">
        <f t="shared" si="0"/>
        <v>7.0637799887194236E-2</v>
      </c>
      <c r="V7" s="29">
        <f t="shared" si="0"/>
        <v>0</v>
      </c>
      <c r="W7" s="29">
        <f t="shared" si="0"/>
        <v>0</v>
      </c>
      <c r="X7" s="29">
        <f t="shared" si="0"/>
        <v>0</v>
      </c>
      <c r="Y7" s="29">
        <f t="shared" si="0"/>
        <v>7.661827298237045E-2</v>
      </c>
      <c r="Z7" s="29">
        <f t="shared" si="0"/>
        <v>0</v>
      </c>
      <c r="AA7" s="29">
        <f t="shared" si="0"/>
        <v>0.27882521834697171</v>
      </c>
      <c r="AB7" s="29">
        <f t="shared" si="0"/>
        <v>0</v>
      </c>
      <c r="AC7" s="25" t="s">
        <v>36</v>
      </c>
      <c r="AD7" s="27">
        <v>0</v>
      </c>
      <c r="AE7" s="27">
        <v>0</v>
      </c>
      <c r="AF7" s="27">
        <v>0</v>
      </c>
      <c r="AG7" s="27">
        <v>0</v>
      </c>
      <c r="AH7" s="27">
        <v>0</v>
      </c>
      <c r="AI7" s="27">
        <v>716613</v>
      </c>
      <c r="AJ7" s="27">
        <v>0</v>
      </c>
      <c r="AK7" s="27">
        <v>0</v>
      </c>
      <c r="AL7" s="27">
        <v>0</v>
      </c>
      <c r="AM7" s="27">
        <v>0</v>
      </c>
      <c r="AN7" s="27">
        <v>0</v>
      </c>
      <c r="AO7" s="27">
        <v>759587</v>
      </c>
      <c r="AP7" s="27">
        <v>0</v>
      </c>
      <c r="AQ7" s="27">
        <v>0</v>
      </c>
      <c r="AR7" s="27">
        <v>0</v>
      </c>
      <c r="AT7" s="25" t="s">
        <v>36</v>
      </c>
      <c r="AU7" s="43">
        <f t="shared" si="4"/>
        <v>0</v>
      </c>
      <c r="AV7" s="43">
        <f t="shared" si="1"/>
        <v>0</v>
      </c>
      <c r="AW7" s="43">
        <f t="shared" si="1"/>
        <v>0</v>
      </c>
      <c r="AX7" s="43">
        <f t="shared" si="1"/>
        <v>0</v>
      </c>
      <c r="AY7" s="43">
        <f t="shared" si="1"/>
        <v>0</v>
      </c>
      <c r="AZ7" s="43">
        <f t="shared" si="1"/>
        <v>0.1812411480252509</v>
      </c>
      <c r="BA7" s="43">
        <f t="shared" si="1"/>
        <v>0</v>
      </c>
      <c r="BB7" s="43">
        <f t="shared" si="1"/>
        <v>0</v>
      </c>
      <c r="BC7" s="43">
        <f t="shared" si="1"/>
        <v>0</v>
      </c>
      <c r="BD7" s="43">
        <f t="shared" si="1"/>
        <v>0</v>
      </c>
      <c r="BE7" s="43">
        <f t="shared" si="1"/>
        <v>0</v>
      </c>
      <c r="BF7" s="43">
        <f t="shared" si="1"/>
        <v>0.15919796887077331</v>
      </c>
      <c r="BG7" s="43">
        <f t="shared" si="1"/>
        <v>0</v>
      </c>
      <c r="BH7" s="43">
        <f t="shared" si="1"/>
        <v>0</v>
      </c>
      <c r="BI7" s="43">
        <f t="shared" si="1"/>
        <v>0</v>
      </c>
      <c r="BK7" s="19">
        <v>4</v>
      </c>
      <c r="BL7" s="48" t="s">
        <v>107</v>
      </c>
      <c r="BM7" s="48" t="s">
        <v>107</v>
      </c>
      <c r="BN7" s="48" t="s">
        <v>107</v>
      </c>
      <c r="BO7" s="48" t="s">
        <v>107</v>
      </c>
      <c r="BP7" s="48" t="s">
        <v>107</v>
      </c>
      <c r="BQ7" s="48" t="s">
        <v>107</v>
      </c>
    </row>
    <row r="8" spans="1:69" ht="33.75" x14ac:dyDescent="0.2">
      <c r="A8" s="184"/>
      <c r="B8" s="26" t="s">
        <v>190</v>
      </c>
      <c r="C8" s="27">
        <v>0</v>
      </c>
      <c r="D8" s="27">
        <v>6269107</v>
      </c>
      <c r="E8" s="27">
        <v>5581778</v>
      </c>
      <c r="F8" s="27">
        <v>0</v>
      </c>
      <c r="G8" s="27">
        <v>1546836</v>
      </c>
      <c r="H8" s="27">
        <v>0</v>
      </c>
      <c r="I8" s="27">
        <v>0</v>
      </c>
      <c r="J8" s="27">
        <v>2523976</v>
      </c>
      <c r="K8" s="27">
        <v>3774417</v>
      </c>
      <c r="L8" s="27">
        <v>0</v>
      </c>
      <c r="M8" s="27">
        <v>6866713</v>
      </c>
      <c r="N8" s="27">
        <v>0</v>
      </c>
      <c r="O8" s="28">
        <f t="shared" si="2"/>
        <v>26562827</v>
      </c>
      <c r="Q8" s="29">
        <f t="shared" si="3"/>
        <v>0</v>
      </c>
      <c r="R8" s="29">
        <f t="shared" si="3"/>
        <v>0.23601053457148971</v>
      </c>
      <c r="S8" s="29">
        <f t="shared" si="0"/>
        <v>0.210134937821189</v>
      </c>
      <c r="T8" s="29">
        <f t="shared" si="0"/>
        <v>0</v>
      </c>
      <c r="U8" s="29">
        <f t="shared" si="0"/>
        <v>5.8233108998526399E-2</v>
      </c>
      <c r="V8" s="29">
        <f t="shared" si="0"/>
        <v>0</v>
      </c>
      <c r="W8" s="29">
        <f t="shared" si="0"/>
        <v>0</v>
      </c>
      <c r="X8" s="29">
        <f t="shared" si="0"/>
        <v>9.5019103200122482E-2</v>
      </c>
      <c r="Y8" s="29">
        <f t="shared" si="0"/>
        <v>0.14209394956342561</v>
      </c>
      <c r="Z8" s="29">
        <f t="shared" si="0"/>
        <v>0</v>
      </c>
      <c r="AA8" s="29">
        <f t="shared" si="0"/>
        <v>0.25850836584524683</v>
      </c>
      <c r="AB8" s="29">
        <f t="shared" si="0"/>
        <v>0</v>
      </c>
      <c r="AC8" s="25" t="s">
        <v>37</v>
      </c>
      <c r="AD8" s="27">
        <v>0</v>
      </c>
      <c r="AE8" s="27">
        <v>0</v>
      </c>
      <c r="AF8" s="27">
        <v>0</v>
      </c>
      <c r="AG8" s="27">
        <v>391619</v>
      </c>
      <c r="AH8" s="27">
        <v>1546836</v>
      </c>
      <c r="AI8" s="27">
        <v>0</v>
      </c>
      <c r="AJ8" s="27">
        <v>0</v>
      </c>
      <c r="AK8" s="27">
        <v>2957818</v>
      </c>
      <c r="AL8" s="27">
        <v>976786</v>
      </c>
      <c r="AM8" s="27">
        <v>0</v>
      </c>
      <c r="AN8" s="27">
        <v>1716903</v>
      </c>
      <c r="AO8" s="27">
        <v>0</v>
      </c>
      <c r="AP8" s="27">
        <v>1808953</v>
      </c>
      <c r="AQ8" s="27">
        <v>0</v>
      </c>
      <c r="AR8" s="27">
        <v>149270</v>
      </c>
      <c r="AT8" s="25" t="s">
        <v>37</v>
      </c>
      <c r="AU8" s="43">
        <f t="shared" si="4"/>
        <v>0</v>
      </c>
      <c r="AV8" s="43">
        <f t="shared" si="1"/>
        <v>0</v>
      </c>
      <c r="AW8" s="43">
        <f t="shared" si="1"/>
        <v>0</v>
      </c>
      <c r="AX8" s="43">
        <f t="shared" si="1"/>
        <v>7.0637799887194236E-2</v>
      </c>
      <c r="AY8" s="43">
        <f t="shared" si="1"/>
        <v>5.8233108998526399E-2</v>
      </c>
      <c r="AZ8" s="43">
        <f t="shared" si="1"/>
        <v>0</v>
      </c>
      <c r="BA8" s="43">
        <f t="shared" si="1"/>
        <v>0</v>
      </c>
      <c r="BB8" s="43">
        <f t="shared" si="1"/>
        <v>0.11644463596745759</v>
      </c>
      <c r="BC8" s="43">
        <f t="shared" si="1"/>
        <v>0.14219360064308298</v>
      </c>
      <c r="BD8" s="43">
        <f t="shared" si="1"/>
        <v>0</v>
      </c>
      <c r="BE8" s="43">
        <f t="shared" si="1"/>
        <v>8.1259766986640933E-2</v>
      </c>
      <c r="BF8" s="43">
        <f t="shared" si="1"/>
        <v>0</v>
      </c>
      <c r="BG8" s="43">
        <f t="shared" si="1"/>
        <v>0.15337487761062016</v>
      </c>
      <c r="BH8" s="43">
        <f t="shared" si="1"/>
        <v>0</v>
      </c>
      <c r="BI8" s="43">
        <f t="shared" si="1"/>
        <v>7.3321482305242727E-2</v>
      </c>
      <c r="BK8" s="19">
        <v>5</v>
      </c>
      <c r="BL8" s="48" t="s">
        <v>108</v>
      </c>
      <c r="BM8" s="48" t="s">
        <v>108</v>
      </c>
      <c r="BN8" s="48" t="s">
        <v>108</v>
      </c>
      <c r="BO8" s="48" t="s">
        <v>108</v>
      </c>
      <c r="BP8" s="48" t="s">
        <v>108</v>
      </c>
      <c r="BQ8" s="48" t="s">
        <v>108</v>
      </c>
    </row>
    <row r="9" spans="1:69" ht="33.75" x14ac:dyDescent="0.2">
      <c r="A9" s="184"/>
      <c r="B9" s="26" t="s">
        <v>45</v>
      </c>
      <c r="C9" s="27">
        <v>0</v>
      </c>
      <c r="D9" s="27">
        <v>0</v>
      </c>
      <c r="E9" s="27">
        <v>0</v>
      </c>
      <c r="F9" s="27">
        <v>716613</v>
      </c>
      <c r="G9" s="27">
        <v>0</v>
      </c>
      <c r="H9" s="27">
        <v>0</v>
      </c>
      <c r="I9" s="27">
        <v>1056367</v>
      </c>
      <c r="J9" s="27">
        <v>0</v>
      </c>
      <c r="K9" s="27">
        <v>1377887</v>
      </c>
      <c r="L9" s="27">
        <v>0</v>
      </c>
      <c r="M9" s="27">
        <v>0</v>
      </c>
      <c r="N9" s="27">
        <v>803053</v>
      </c>
      <c r="O9" s="28">
        <f t="shared" si="2"/>
        <v>3953920</v>
      </c>
      <c r="Q9" s="29">
        <f t="shared" si="3"/>
        <v>0</v>
      </c>
      <c r="R9" s="29">
        <f t="shared" si="3"/>
        <v>0</v>
      </c>
      <c r="S9" s="29">
        <f t="shared" si="0"/>
        <v>0</v>
      </c>
      <c r="T9" s="29">
        <f t="shared" si="0"/>
        <v>0.1812411480252509</v>
      </c>
      <c r="U9" s="29">
        <f t="shared" si="0"/>
        <v>0</v>
      </c>
      <c r="V9" s="29">
        <f t="shared" si="0"/>
        <v>0</v>
      </c>
      <c r="W9" s="29">
        <f t="shared" si="0"/>
        <v>0.26716954313693753</v>
      </c>
      <c r="X9" s="29">
        <f t="shared" si="0"/>
        <v>0</v>
      </c>
      <c r="Y9" s="29">
        <f t="shared" si="0"/>
        <v>0.34848631231790222</v>
      </c>
      <c r="Z9" s="29">
        <f t="shared" si="0"/>
        <v>0</v>
      </c>
      <c r="AA9" s="29">
        <f t="shared" si="0"/>
        <v>0</v>
      </c>
      <c r="AB9" s="29">
        <f t="shared" si="0"/>
        <v>0.20310299651990935</v>
      </c>
      <c r="AC9" s="25" t="s">
        <v>38</v>
      </c>
      <c r="AD9" s="27">
        <v>0</v>
      </c>
      <c r="AE9" s="27">
        <v>0</v>
      </c>
      <c r="AF9" s="27">
        <v>0</v>
      </c>
      <c r="AG9" s="27">
        <v>0</v>
      </c>
      <c r="AH9" s="27">
        <v>0</v>
      </c>
      <c r="AI9" s="27">
        <v>0</v>
      </c>
      <c r="AJ9" s="27">
        <v>6350154</v>
      </c>
      <c r="AK9" s="27">
        <v>0</v>
      </c>
      <c r="AL9" s="27">
        <v>0</v>
      </c>
      <c r="AM9" s="27">
        <v>0</v>
      </c>
      <c r="AN9" s="27">
        <v>0</v>
      </c>
      <c r="AO9" s="27">
        <v>0</v>
      </c>
      <c r="AP9" s="27">
        <v>0</v>
      </c>
      <c r="AQ9" s="27">
        <v>0</v>
      </c>
      <c r="AR9" s="27">
        <v>0</v>
      </c>
      <c r="AT9" s="25" t="s">
        <v>38</v>
      </c>
      <c r="AU9" s="43">
        <f t="shared" si="4"/>
        <v>0</v>
      </c>
      <c r="AV9" s="43">
        <f t="shared" si="1"/>
        <v>0</v>
      </c>
      <c r="AW9" s="43">
        <f t="shared" si="1"/>
        <v>0</v>
      </c>
      <c r="AX9" s="43">
        <f t="shared" si="1"/>
        <v>0</v>
      </c>
      <c r="AY9" s="43">
        <f t="shared" si="1"/>
        <v>0</v>
      </c>
      <c r="AZ9" s="43">
        <f t="shared" si="1"/>
        <v>0</v>
      </c>
      <c r="BA9" s="43">
        <f t="shared" si="1"/>
        <v>0.5211589078382779</v>
      </c>
      <c r="BB9" s="43">
        <f t="shared" si="1"/>
        <v>0</v>
      </c>
      <c r="BC9" s="43">
        <f t="shared" si="1"/>
        <v>0</v>
      </c>
      <c r="BD9" s="43">
        <f t="shared" si="1"/>
        <v>0</v>
      </c>
      <c r="BE9" s="43">
        <f t="shared" si="1"/>
        <v>0</v>
      </c>
      <c r="BF9" s="43">
        <f t="shared" si="1"/>
        <v>0</v>
      </c>
      <c r="BG9" s="43">
        <f t="shared" si="1"/>
        <v>0</v>
      </c>
      <c r="BH9" s="43">
        <f t="shared" si="1"/>
        <v>0</v>
      </c>
      <c r="BI9" s="43">
        <f t="shared" si="1"/>
        <v>0</v>
      </c>
      <c r="BK9" s="19">
        <v>6</v>
      </c>
      <c r="BL9" s="48" t="s">
        <v>109</v>
      </c>
      <c r="BM9" s="48" t="s">
        <v>109</v>
      </c>
      <c r="BN9" s="48" t="s">
        <v>109</v>
      </c>
      <c r="BO9" s="48" t="s">
        <v>109</v>
      </c>
      <c r="BP9" s="48" t="s">
        <v>109</v>
      </c>
      <c r="BQ9" s="48" t="s">
        <v>109</v>
      </c>
    </row>
    <row r="10" spans="1:69" ht="33.75" x14ac:dyDescent="0.2">
      <c r="A10" s="184"/>
      <c r="B10" s="26" t="s">
        <v>17</v>
      </c>
      <c r="C10" s="27">
        <v>2062728</v>
      </c>
      <c r="D10" s="27">
        <v>0</v>
      </c>
      <c r="E10" s="27">
        <v>0</v>
      </c>
      <c r="F10" s="27">
        <v>0</v>
      </c>
      <c r="G10" s="27">
        <v>0</v>
      </c>
      <c r="H10" s="27">
        <v>6350154</v>
      </c>
      <c r="I10" s="27">
        <v>0</v>
      </c>
      <c r="J10" s="27">
        <v>0</v>
      </c>
      <c r="K10" s="27">
        <v>3771797</v>
      </c>
      <c r="L10" s="27">
        <v>0</v>
      </c>
      <c r="M10" s="27">
        <v>0</v>
      </c>
      <c r="N10" s="27">
        <v>0</v>
      </c>
      <c r="O10" s="28">
        <f t="shared" si="2"/>
        <v>12184679</v>
      </c>
      <c r="Q10" s="29">
        <f t="shared" si="3"/>
        <v>0.16928866160528316</v>
      </c>
      <c r="R10" s="29">
        <f t="shared" si="3"/>
        <v>0</v>
      </c>
      <c r="S10" s="29">
        <f t="shared" si="0"/>
        <v>0</v>
      </c>
      <c r="T10" s="29">
        <f t="shared" si="0"/>
        <v>0</v>
      </c>
      <c r="U10" s="29">
        <f t="shared" si="0"/>
        <v>0</v>
      </c>
      <c r="V10" s="29">
        <f t="shared" si="0"/>
        <v>0.5211589078382779</v>
      </c>
      <c r="W10" s="29">
        <f t="shared" si="0"/>
        <v>0</v>
      </c>
      <c r="X10" s="29">
        <f t="shared" si="0"/>
        <v>0</v>
      </c>
      <c r="Y10" s="29">
        <f t="shared" si="0"/>
        <v>0.30955243055643894</v>
      </c>
      <c r="Z10" s="29">
        <f t="shared" si="0"/>
        <v>0</v>
      </c>
      <c r="AA10" s="29">
        <f t="shared" si="0"/>
        <v>0</v>
      </c>
      <c r="AB10" s="29">
        <f t="shared" si="0"/>
        <v>0</v>
      </c>
      <c r="AC10" s="25" t="s">
        <v>39</v>
      </c>
      <c r="AD10" s="27">
        <v>0</v>
      </c>
      <c r="AE10" s="27">
        <v>0</v>
      </c>
      <c r="AF10" s="27">
        <v>0</v>
      </c>
      <c r="AG10" s="27">
        <v>0</v>
      </c>
      <c r="AH10" s="27">
        <v>0</v>
      </c>
      <c r="AI10" s="27">
        <v>1056367</v>
      </c>
      <c r="AJ10" s="27">
        <v>0</v>
      </c>
      <c r="AK10" s="27">
        <v>0</v>
      </c>
      <c r="AL10" s="27">
        <v>0</v>
      </c>
      <c r="AM10" s="27">
        <v>0</v>
      </c>
      <c r="AN10" s="27">
        <v>0</v>
      </c>
      <c r="AO10" s="27">
        <v>974364</v>
      </c>
      <c r="AP10" s="27">
        <v>0</v>
      </c>
      <c r="AQ10" s="27">
        <v>0</v>
      </c>
      <c r="AR10" s="27">
        <v>0</v>
      </c>
      <c r="AT10" s="25" t="s">
        <v>39</v>
      </c>
      <c r="AU10" s="43">
        <f t="shared" si="4"/>
        <v>0</v>
      </c>
      <c r="AV10" s="43">
        <f t="shared" si="1"/>
        <v>0</v>
      </c>
      <c r="AW10" s="43">
        <f t="shared" si="1"/>
        <v>0</v>
      </c>
      <c r="AX10" s="43">
        <f t="shared" si="1"/>
        <v>0</v>
      </c>
      <c r="AY10" s="43">
        <f t="shared" si="1"/>
        <v>0</v>
      </c>
      <c r="AZ10" s="43">
        <f t="shared" si="1"/>
        <v>0.26716954313693753</v>
      </c>
      <c r="BA10" s="43">
        <f t="shared" si="1"/>
        <v>0</v>
      </c>
      <c r="BB10" s="43">
        <f t="shared" si="1"/>
        <v>0</v>
      </c>
      <c r="BC10" s="43">
        <f t="shared" si="1"/>
        <v>0</v>
      </c>
      <c r="BD10" s="43">
        <f t="shared" si="1"/>
        <v>0</v>
      </c>
      <c r="BE10" s="43">
        <f t="shared" si="1"/>
        <v>0</v>
      </c>
      <c r="BF10" s="43">
        <f t="shared" si="1"/>
        <v>0.20421198590918771</v>
      </c>
      <c r="BG10" s="43">
        <f t="shared" si="1"/>
        <v>0</v>
      </c>
      <c r="BH10" s="43">
        <f t="shared" si="1"/>
        <v>0</v>
      </c>
      <c r="BI10" s="43">
        <f t="shared" si="1"/>
        <v>0</v>
      </c>
      <c r="BK10" s="19">
        <v>7</v>
      </c>
      <c r="BL10" s="48" t="s">
        <v>110</v>
      </c>
      <c r="BM10" s="48" t="s">
        <v>110</v>
      </c>
      <c r="BN10" s="48" t="s">
        <v>110</v>
      </c>
      <c r="BO10" s="48" t="s">
        <v>110</v>
      </c>
      <c r="BP10" s="48" t="s">
        <v>110</v>
      </c>
      <c r="BQ10" s="48" t="s">
        <v>110</v>
      </c>
    </row>
    <row r="11" spans="1:69" x14ac:dyDescent="0.2">
      <c r="A11" s="184"/>
      <c r="B11" s="19" t="s">
        <v>191</v>
      </c>
      <c r="C11" s="27">
        <v>1467996</v>
      </c>
      <c r="D11" s="27">
        <v>3984792</v>
      </c>
      <c r="E11" s="27">
        <v>8175377</v>
      </c>
      <c r="F11" s="27">
        <v>0</v>
      </c>
      <c r="G11" s="27">
        <v>2957818</v>
      </c>
      <c r="H11" s="27">
        <v>0</v>
      </c>
      <c r="I11" s="27">
        <v>0</v>
      </c>
      <c r="J11" s="27">
        <v>2700514</v>
      </c>
      <c r="K11" s="27">
        <v>4532702</v>
      </c>
      <c r="L11" s="27">
        <v>0</v>
      </c>
      <c r="M11" s="27">
        <v>1581868</v>
      </c>
      <c r="N11" s="27">
        <v>0</v>
      </c>
      <c r="O11" s="28">
        <f t="shared" si="2"/>
        <v>25401067</v>
      </c>
      <c r="Q11" s="29">
        <f t="shared" si="3"/>
        <v>5.7792690362180453E-2</v>
      </c>
      <c r="R11" s="29">
        <f t="shared" si="3"/>
        <v>0.15687498481855114</v>
      </c>
      <c r="S11" s="29">
        <f t="shared" si="0"/>
        <v>0.32185171591413858</v>
      </c>
      <c r="T11" s="29">
        <f t="shared" si="0"/>
        <v>0</v>
      </c>
      <c r="U11" s="29">
        <f t="shared" si="0"/>
        <v>0.11644463596745759</v>
      </c>
      <c r="V11" s="29">
        <f t="shared" si="0"/>
        <v>0</v>
      </c>
      <c r="W11" s="29">
        <f t="shared" si="0"/>
        <v>0</v>
      </c>
      <c r="X11" s="29">
        <f t="shared" si="0"/>
        <v>0.10631498275249618</v>
      </c>
      <c r="Y11" s="29">
        <f t="shared" si="0"/>
        <v>0.17844533853636935</v>
      </c>
      <c r="Z11" s="29">
        <f t="shared" si="0"/>
        <v>0</v>
      </c>
      <c r="AA11" s="29">
        <f t="shared" si="0"/>
        <v>6.2275651648806718E-2</v>
      </c>
      <c r="AB11" s="29">
        <f t="shared" si="0"/>
        <v>0</v>
      </c>
      <c r="AC11" s="25" t="s">
        <v>9</v>
      </c>
      <c r="AD11" s="27">
        <v>3726371</v>
      </c>
      <c r="AE11" s="27">
        <v>1032479</v>
      </c>
      <c r="AF11" s="27">
        <v>0</v>
      </c>
      <c r="AG11" s="27">
        <v>0</v>
      </c>
      <c r="AH11" s="27">
        <v>2523976</v>
      </c>
      <c r="AI11" s="27">
        <v>0</v>
      </c>
      <c r="AJ11" s="27">
        <v>0</v>
      </c>
      <c r="AK11" s="27">
        <v>2700514</v>
      </c>
      <c r="AL11" s="27">
        <v>388977</v>
      </c>
      <c r="AM11" s="27">
        <v>0</v>
      </c>
      <c r="AN11" s="27">
        <v>1801384</v>
      </c>
      <c r="AO11" s="27">
        <v>0</v>
      </c>
      <c r="AP11" s="27">
        <v>0</v>
      </c>
      <c r="AQ11" s="27">
        <v>0</v>
      </c>
      <c r="AR11" s="27">
        <v>179286</v>
      </c>
      <c r="AT11" s="25" t="s">
        <v>9</v>
      </c>
      <c r="AU11" s="43">
        <f t="shared" si="4"/>
        <v>0.10658688262920628</v>
      </c>
      <c r="AV11" s="43">
        <f t="shared" si="1"/>
        <v>0.13024384035022366</v>
      </c>
      <c r="AW11" s="43">
        <f t="shared" si="1"/>
        <v>0</v>
      </c>
      <c r="AX11" s="43">
        <f t="shared" si="1"/>
        <v>0</v>
      </c>
      <c r="AY11" s="43">
        <f t="shared" si="1"/>
        <v>9.5019103200122482E-2</v>
      </c>
      <c r="AZ11" s="43">
        <f t="shared" si="1"/>
        <v>0</v>
      </c>
      <c r="BA11" s="43">
        <f t="shared" si="1"/>
        <v>0</v>
      </c>
      <c r="BB11" s="43">
        <f t="shared" si="1"/>
        <v>0.10631498275249618</v>
      </c>
      <c r="BC11" s="43">
        <f t="shared" si="1"/>
        <v>5.6624521847512647E-2</v>
      </c>
      <c r="BD11" s="43">
        <f t="shared" si="1"/>
        <v>0</v>
      </c>
      <c r="BE11" s="43">
        <f t="shared" si="1"/>
        <v>8.5258191111241111E-2</v>
      </c>
      <c r="BF11" s="43">
        <f t="shared" si="1"/>
        <v>0</v>
      </c>
      <c r="BG11" s="43">
        <f t="shared" si="1"/>
        <v>0</v>
      </c>
      <c r="BH11" s="43">
        <f t="shared" si="1"/>
        <v>0</v>
      </c>
      <c r="BI11" s="43">
        <f t="shared" si="1"/>
        <v>8.8065353229568891E-2</v>
      </c>
      <c r="BK11" s="19">
        <v>8</v>
      </c>
      <c r="BL11" s="48" t="s">
        <v>111</v>
      </c>
      <c r="BM11" s="48" t="s">
        <v>111</v>
      </c>
      <c r="BN11" s="48" t="s">
        <v>111</v>
      </c>
      <c r="BO11" s="48" t="s">
        <v>111</v>
      </c>
      <c r="BP11" s="48" t="s">
        <v>111</v>
      </c>
      <c r="BQ11" s="48" t="s">
        <v>111</v>
      </c>
    </row>
    <row r="12" spans="1:69" ht="22.5" x14ac:dyDescent="0.2">
      <c r="A12" s="184"/>
      <c r="B12" s="26" t="s">
        <v>46</v>
      </c>
      <c r="C12" s="27">
        <v>676535</v>
      </c>
      <c r="D12" s="27">
        <v>1053158</v>
      </c>
      <c r="E12" s="27">
        <v>1378090</v>
      </c>
      <c r="F12" s="27">
        <v>0</v>
      </c>
      <c r="G12" s="27">
        <v>976786</v>
      </c>
      <c r="H12" s="27">
        <v>0</v>
      </c>
      <c r="I12" s="27">
        <v>0</v>
      </c>
      <c r="J12" s="27">
        <v>388977</v>
      </c>
      <c r="K12" s="27">
        <v>1329331</v>
      </c>
      <c r="L12" s="27">
        <v>0</v>
      </c>
      <c r="M12" s="27">
        <v>1066532</v>
      </c>
      <c r="N12" s="27">
        <v>0</v>
      </c>
      <c r="O12" s="28">
        <f t="shared" si="2"/>
        <v>6869409</v>
      </c>
      <c r="Q12" s="29">
        <f t="shared" si="3"/>
        <v>9.8485182640893856E-2</v>
      </c>
      <c r="R12" s="29">
        <f t="shared" si="3"/>
        <v>0.15331129650309072</v>
      </c>
      <c r="S12" s="29">
        <f t="shared" si="0"/>
        <v>0.20061260000678369</v>
      </c>
      <c r="T12" s="29">
        <f t="shared" si="0"/>
        <v>0</v>
      </c>
      <c r="U12" s="29">
        <f t="shared" si="0"/>
        <v>0.14219360064308298</v>
      </c>
      <c r="V12" s="29">
        <f t="shared" si="0"/>
        <v>0</v>
      </c>
      <c r="W12" s="29">
        <f t="shared" si="0"/>
        <v>0</v>
      </c>
      <c r="X12" s="29">
        <f t="shared" si="0"/>
        <v>5.6624521847512647E-2</v>
      </c>
      <c r="Y12" s="29">
        <f t="shared" si="0"/>
        <v>0.19351460948096116</v>
      </c>
      <c r="Z12" s="29">
        <f t="shared" si="0"/>
        <v>0</v>
      </c>
      <c r="AA12" s="29">
        <f t="shared" si="0"/>
        <v>0.15525818887767492</v>
      </c>
      <c r="AB12" s="29">
        <f t="shared" si="0"/>
        <v>0</v>
      </c>
      <c r="AC12" s="25" t="s">
        <v>21</v>
      </c>
      <c r="AD12" s="27">
        <v>7418074</v>
      </c>
      <c r="AE12" s="27">
        <v>1505388</v>
      </c>
      <c r="AF12" s="27">
        <v>11414893</v>
      </c>
      <c r="AG12" s="27">
        <v>424775</v>
      </c>
      <c r="AH12" s="27">
        <v>3774417</v>
      </c>
      <c r="AI12" s="27">
        <v>1377887</v>
      </c>
      <c r="AJ12" s="27">
        <v>3771797</v>
      </c>
      <c r="AK12" s="27">
        <v>4532702</v>
      </c>
      <c r="AL12" s="27">
        <v>1329331</v>
      </c>
      <c r="AM12" s="27">
        <v>2357889</v>
      </c>
      <c r="AN12" s="27">
        <v>3079975</v>
      </c>
      <c r="AO12" s="27">
        <v>2258837</v>
      </c>
      <c r="AP12" s="27">
        <v>2758804</v>
      </c>
      <c r="AQ12" s="27">
        <v>742674</v>
      </c>
      <c r="AR12" s="27">
        <v>305165</v>
      </c>
      <c r="AT12" s="25" t="s">
        <v>21</v>
      </c>
      <c r="AU12" s="43">
        <f t="shared" si="4"/>
        <v>0.21218214256518386</v>
      </c>
      <c r="AV12" s="43">
        <f t="shared" si="1"/>
        <v>0.18989976003109266</v>
      </c>
      <c r="AW12" s="43">
        <f t="shared" si="1"/>
        <v>0.6566946141792368</v>
      </c>
      <c r="AX12" s="43">
        <f t="shared" si="1"/>
        <v>7.661827298237045E-2</v>
      </c>
      <c r="AY12" s="43">
        <f t="shared" si="1"/>
        <v>0.14209394956342561</v>
      </c>
      <c r="AZ12" s="43">
        <f t="shared" si="1"/>
        <v>0.34848631231790222</v>
      </c>
      <c r="BA12" s="43">
        <f t="shared" si="1"/>
        <v>0.30955243055643894</v>
      </c>
      <c r="BB12" s="43">
        <f t="shared" si="1"/>
        <v>0.17844533853636935</v>
      </c>
      <c r="BC12" s="43">
        <f t="shared" si="1"/>
        <v>0.19351460948096116</v>
      </c>
      <c r="BD12" s="43">
        <f t="shared" si="1"/>
        <v>1</v>
      </c>
      <c r="BE12" s="43">
        <f t="shared" si="1"/>
        <v>0.14577297076461479</v>
      </c>
      <c r="BF12" s="43">
        <f t="shared" si="1"/>
        <v>0.47341813697463353</v>
      </c>
      <c r="BG12" s="43">
        <f t="shared" si="1"/>
        <v>0.23390946356908629</v>
      </c>
      <c r="BH12" s="43">
        <f t="shared" si="1"/>
        <v>0.15715972574911122</v>
      </c>
      <c r="BI12" s="43">
        <f t="shared" si="1"/>
        <v>0.14989716719822735</v>
      </c>
      <c r="BK12" s="19">
        <v>9</v>
      </c>
      <c r="BL12" s="48" t="s">
        <v>112</v>
      </c>
      <c r="BM12" s="48" t="s">
        <v>112</v>
      </c>
      <c r="BN12" s="48" t="s">
        <v>112</v>
      </c>
      <c r="BO12" s="48" t="s">
        <v>112</v>
      </c>
      <c r="BP12" s="48" t="s">
        <v>112</v>
      </c>
      <c r="BQ12" s="48" t="s">
        <v>112</v>
      </c>
    </row>
    <row r="13" spans="1:69" ht="33.75" x14ac:dyDescent="0.2">
      <c r="A13" s="184"/>
      <c r="B13" s="26" t="s">
        <v>28</v>
      </c>
      <c r="C13" s="27">
        <v>0</v>
      </c>
      <c r="D13" s="27">
        <v>0</v>
      </c>
      <c r="E13" s="27">
        <v>0</v>
      </c>
      <c r="F13" s="27">
        <v>0</v>
      </c>
      <c r="G13" s="27">
        <v>0</v>
      </c>
      <c r="H13" s="27">
        <v>0</v>
      </c>
      <c r="I13" s="27">
        <v>0</v>
      </c>
      <c r="J13" s="27">
        <v>0</v>
      </c>
      <c r="K13" s="27">
        <v>2357889</v>
      </c>
      <c r="L13" s="27">
        <v>0</v>
      </c>
      <c r="M13" s="27">
        <v>0</v>
      </c>
      <c r="N13" s="27">
        <v>0</v>
      </c>
      <c r="O13" s="28">
        <f t="shared" si="2"/>
        <v>2357889</v>
      </c>
      <c r="Q13" s="29">
        <f t="shared" si="3"/>
        <v>0</v>
      </c>
      <c r="R13" s="29">
        <f t="shared" si="3"/>
        <v>0</v>
      </c>
      <c r="S13" s="29">
        <f t="shared" si="0"/>
        <v>0</v>
      </c>
      <c r="T13" s="29">
        <f t="shared" si="0"/>
        <v>0</v>
      </c>
      <c r="U13" s="29">
        <f t="shared" si="0"/>
        <v>0</v>
      </c>
      <c r="V13" s="29">
        <f t="shared" si="0"/>
        <v>0</v>
      </c>
      <c r="W13" s="29">
        <f t="shared" si="0"/>
        <v>0</v>
      </c>
      <c r="X13" s="29">
        <f t="shared" si="0"/>
        <v>0</v>
      </c>
      <c r="Y13" s="29">
        <f t="shared" si="0"/>
        <v>1</v>
      </c>
      <c r="Z13" s="29">
        <f t="shared" si="0"/>
        <v>0</v>
      </c>
      <c r="AA13" s="29">
        <f t="shared" si="0"/>
        <v>0</v>
      </c>
      <c r="AB13" s="29">
        <f t="shared" si="0"/>
        <v>0</v>
      </c>
      <c r="AC13" s="25" t="s">
        <v>40</v>
      </c>
      <c r="AD13" s="27">
        <v>0</v>
      </c>
      <c r="AE13" s="27">
        <v>0</v>
      </c>
      <c r="AF13" s="27">
        <v>2277929</v>
      </c>
      <c r="AG13" s="27">
        <v>0</v>
      </c>
      <c r="AH13" s="27">
        <v>0</v>
      </c>
      <c r="AI13" s="27">
        <v>0</v>
      </c>
      <c r="AJ13" s="27">
        <v>0</v>
      </c>
      <c r="AK13" s="27">
        <v>0</v>
      </c>
      <c r="AL13" s="27">
        <v>0</v>
      </c>
      <c r="AM13" s="27">
        <v>0</v>
      </c>
      <c r="AN13" s="27">
        <v>0</v>
      </c>
      <c r="AO13" s="27">
        <v>0</v>
      </c>
      <c r="AP13" s="27">
        <v>0</v>
      </c>
      <c r="AQ13" s="27">
        <v>0</v>
      </c>
      <c r="AR13" s="27">
        <v>0</v>
      </c>
      <c r="AT13" s="25" t="s">
        <v>40</v>
      </c>
      <c r="AU13" s="43">
        <f t="shared" si="4"/>
        <v>0</v>
      </c>
      <c r="AV13" s="43">
        <f t="shared" si="1"/>
        <v>0</v>
      </c>
      <c r="AW13" s="43">
        <f t="shared" si="1"/>
        <v>0.13104842119700069</v>
      </c>
      <c r="AX13" s="43">
        <f t="shared" si="1"/>
        <v>0</v>
      </c>
      <c r="AY13" s="43">
        <f t="shared" si="1"/>
        <v>0</v>
      </c>
      <c r="AZ13" s="43">
        <f t="shared" si="1"/>
        <v>0</v>
      </c>
      <c r="BA13" s="43">
        <f t="shared" si="1"/>
        <v>0</v>
      </c>
      <c r="BB13" s="43">
        <f t="shared" si="1"/>
        <v>0</v>
      </c>
      <c r="BC13" s="43">
        <f t="shared" si="1"/>
        <v>0</v>
      </c>
      <c r="BD13" s="43">
        <f t="shared" si="1"/>
        <v>0</v>
      </c>
      <c r="BE13" s="43">
        <f t="shared" si="1"/>
        <v>0</v>
      </c>
      <c r="BF13" s="43">
        <f t="shared" si="1"/>
        <v>0</v>
      </c>
      <c r="BG13" s="43">
        <f t="shared" si="1"/>
        <v>0</v>
      </c>
      <c r="BH13" s="43">
        <f t="shared" si="1"/>
        <v>0</v>
      </c>
      <c r="BI13" s="43">
        <f t="shared" si="1"/>
        <v>0</v>
      </c>
      <c r="BK13" s="19">
        <v>10</v>
      </c>
      <c r="BL13" s="48" t="s">
        <v>113</v>
      </c>
      <c r="BM13" s="48" t="s">
        <v>113</v>
      </c>
      <c r="BN13" s="48" t="s">
        <v>113</v>
      </c>
      <c r="BO13" s="48" t="s">
        <v>113</v>
      </c>
      <c r="BP13" s="48" t="s">
        <v>113</v>
      </c>
      <c r="BQ13" s="48" t="s">
        <v>113</v>
      </c>
    </row>
    <row r="14" spans="1:69" ht="33.75" x14ac:dyDescent="0.2">
      <c r="A14" s="184"/>
      <c r="B14" s="19" t="s">
        <v>192</v>
      </c>
      <c r="C14" s="27">
        <v>3736968</v>
      </c>
      <c r="D14" s="27">
        <v>1697415</v>
      </c>
      <c r="E14" s="27">
        <v>9095929</v>
      </c>
      <c r="F14" s="27">
        <v>0</v>
      </c>
      <c r="G14" s="27">
        <v>1716903</v>
      </c>
      <c r="H14" s="27">
        <v>0</v>
      </c>
      <c r="I14" s="27">
        <v>0</v>
      </c>
      <c r="J14" s="27">
        <v>1801384</v>
      </c>
      <c r="K14" s="27">
        <v>3079975</v>
      </c>
      <c r="L14" s="27">
        <v>0</v>
      </c>
      <c r="M14" s="27">
        <v>0</v>
      </c>
      <c r="N14" s="27">
        <v>0</v>
      </c>
      <c r="O14" s="28">
        <f t="shared" si="2"/>
        <v>21128574</v>
      </c>
      <c r="Q14" s="29">
        <f t="shared" si="3"/>
        <v>0.1768679703608961</v>
      </c>
      <c r="R14" s="29">
        <f t="shared" si="3"/>
        <v>8.0337414157718362E-2</v>
      </c>
      <c r="S14" s="29">
        <f t="shared" si="0"/>
        <v>0.43050368661888871</v>
      </c>
      <c r="T14" s="29">
        <f t="shared" si="0"/>
        <v>0</v>
      </c>
      <c r="U14" s="29">
        <f t="shared" si="0"/>
        <v>8.1259766986640933E-2</v>
      </c>
      <c r="V14" s="29">
        <f t="shared" si="0"/>
        <v>0</v>
      </c>
      <c r="W14" s="29">
        <f t="shared" si="0"/>
        <v>0</v>
      </c>
      <c r="X14" s="29">
        <f t="shared" si="0"/>
        <v>8.5258191111241111E-2</v>
      </c>
      <c r="Y14" s="29">
        <f t="shared" si="0"/>
        <v>0.14577297076461479</v>
      </c>
      <c r="Z14" s="29">
        <f t="shared" si="0"/>
        <v>0</v>
      </c>
      <c r="AA14" s="29">
        <f t="shared" si="0"/>
        <v>0</v>
      </c>
      <c r="AB14" s="29">
        <f t="shared" si="0"/>
        <v>0</v>
      </c>
      <c r="AC14" s="25" t="s">
        <v>13</v>
      </c>
      <c r="AD14" s="27">
        <v>2143674</v>
      </c>
      <c r="AE14" s="27">
        <v>0</v>
      </c>
      <c r="AF14" s="27">
        <v>3689524</v>
      </c>
      <c r="AG14" s="27">
        <v>1545819</v>
      </c>
      <c r="AH14" s="27">
        <v>6866713</v>
      </c>
      <c r="AI14" s="27">
        <v>0</v>
      </c>
      <c r="AJ14" s="27">
        <v>0</v>
      </c>
      <c r="AK14" s="27">
        <v>1581868</v>
      </c>
      <c r="AL14" s="27">
        <v>1066532</v>
      </c>
      <c r="AM14" s="27">
        <v>0</v>
      </c>
      <c r="AN14" s="27">
        <v>0</v>
      </c>
      <c r="AO14" s="27">
        <v>0</v>
      </c>
      <c r="AP14" s="27">
        <v>2668526</v>
      </c>
      <c r="AQ14" s="27">
        <v>0</v>
      </c>
      <c r="AR14" s="27">
        <v>196998</v>
      </c>
      <c r="AT14" s="25" t="s">
        <v>13</v>
      </c>
      <c r="AU14" s="43">
        <f t="shared" si="4"/>
        <v>6.1316366253730811E-2</v>
      </c>
      <c r="AV14" s="43">
        <f t="shared" si="1"/>
        <v>0</v>
      </c>
      <c r="AW14" s="43">
        <f t="shared" si="1"/>
        <v>0.21225696462376253</v>
      </c>
      <c r="AX14" s="43">
        <f t="shared" si="1"/>
        <v>0.27882521834697171</v>
      </c>
      <c r="AY14" s="43">
        <f t="shared" si="1"/>
        <v>0.25850836584524683</v>
      </c>
      <c r="AZ14" s="43">
        <f t="shared" si="1"/>
        <v>0</v>
      </c>
      <c r="BA14" s="43">
        <f t="shared" si="1"/>
        <v>0</v>
      </c>
      <c r="BB14" s="43">
        <f t="shared" si="1"/>
        <v>6.2275651648806718E-2</v>
      </c>
      <c r="BC14" s="43">
        <f t="shared" si="1"/>
        <v>0.15525818887767492</v>
      </c>
      <c r="BD14" s="43">
        <f t="shared" si="1"/>
        <v>0</v>
      </c>
      <c r="BE14" s="43">
        <f t="shared" si="1"/>
        <v>0</v>
      </c>
      <c r="BF14" s="43">
        <f t="shared" si="1"/>
        <v>0</v>
      </c>
      <c r="BG14" s="43">
        <f t="shared" si="1"/>
        <v>0.22625510372616522</v>
      </c>
      <c r="BH14" s="43">
        <f t="shared" si="1"/>
        <v>0</v>
      </c>
      <c r="BI14" s="43">
        <f t="shared" si="1"/>
        <v>9.6765494547921271E-2</v>
      </c>
      <c r="BK14" s="19">
        <v>11</v>
      </c>
      <c r="BL14" s="48" t="s">
        <v>114</v>
      </c>
      <c r="BM14" s="48" t="s">
        <v>114</v>
      </c>
      <c r="BN14" s="48" t="s">
        <v>114</v>
      </c>
      <c r="BO14" s="48" t="s">
        <v>114</v>
      </c>
      <c r="BP14" s="48" t="s">
        <v>114</v>
      </c>
      <c r="BQ14" s="48" t="s">
        <v>114</v>
      </c>
    </row>
    <row r="15" spans="1:69" ht="33.75" x14ac:dyDescent="0.2">
      <c r="A15" s="184"/>
      <c r="B15" s="98" t="s">
        <v>193</v>
      </c>
      <c r="C15" s="27">
        <v>0</v>
      </c>
      <c r="D15" s="27">
        <v>0</v>
      </c>
      <c r="E15" s="27">
        <v>0</v>
      </c>
      <c r="F15" s="27">
        <v>759587</v>
      </c>
      <c r="G15" s="27">
        <v>0</v>
      </c>
      <c r="H15" s="27">
        <v>0</v>
      </c>
      <c r="I15" s="27">
        <v>974364</v>
      </c>
      <c r="J15" s="27">
        <v>0</v>
      </c>
      <c r="K15" s="27">
        <v>2258837</v>
      </c>
      <c r="L15" s="27">
        <v>0</v>
      </c>
      <c r="M15" s="27">
        <v>0</v>
      </c>
      <c r="N15" s="27">
        <v>778548</v>
      </c>
      <c r="O15" s="28">
        <f t="shared" si="2"/>
        <v>4771336</v>
      </c>
      <c r="Q15" s="29">
        <f t="shared" si="3"/>
        <v>0</v>
      </c>
      <c r="R15" s="29">
        <f t="shared" si="3"/>
        <v>0</v>
      </c>
      <c r="S15" s="29">
        <f t="shared" si="0"/>
        <v>0</v>
      </c>
      <c r="T15" s="29">
        <f t="shared" si="0"/>
        <v>0.15919796887077331</v>
      </c>
      <c r="U15" s="29">
        <f t="shared" si="0"/>
        <v>0</v>
      </c>
      <c r="V15" s="29">
        <f t="shared" si="0"/>
        <v>0</v>
      </c>
      <c r="W15" s="29">
        <f t="shared" si="0"/>
        <v>0.20421198590918771</v>
      </c>
      <c r="X15" s="29">
        <f t="shared" si="0"/>
        <v>0</v>
      </c>
      <c r="Y15" s="29">
        <f t="shared" si="0"/>
        <v>0.47341813697463353</v>
      </c>
      <c r="Z15" s="29">
        <f t="shared" si="0"/>
        <v>0</v>
      </c>
      <c r="AA15" s="29">
        <f t="shared" si="0"/>
        <v>0</v>
      </c>
      <c r="AB15" s="29">
        <f t="shared" si="0"/>
        <v>0.16317190824540548</v>
      </c>
      <c r="AC15" s="25" t="s">
        <v>41</v>
      </c>
      <c r="AD15" s="27">
        <v>0</v>
      </c>
      <c r="AE15" s="27">
        <v>0</v>
      </c>
      <c r="AF15" s="27">
        <v>0</v>
      </c>
      <c r="AG15" s="27">
        <v>0</v>
      </c>
      <c r="AH15" s="27">
        <v>0</v>
      </c>
      <c r="AI15" s="27">
        <v>803053</v>
      </c>
      <c r="AJ15" s="27">
        <v>0</v>
      </c>
      <c r="AK15" s="27">
        <v>0</v>
      </c>
      <c r="AL15" s="27">
        <v>0</v>
      </c>
      <c r="AM15" s="27">
        <v>0</v>
      </c>
      <c r="AN15" s="27">
        <v>0</v>
      </c>
      <c r="AO15" s="27">
        <v>778548</v>
      </c>
      <c r="AP15" s="27">
        <v>0</v>
      </c>
      <c r="AQ15" s="27">
        <v>0</v>
      </c>
      <c r="AR15" s="27">
        <v>0</v>
      </c>
      <c r="AT15" s="25" t="s">
        <v>41</v>
      </c>
      <c r="AU15" s="43">
        <f t="shared" si="4"/>
        <v>0</v>
      </c>
      <c r="AV15" s="43">
        <f t="shared" si="1"/>
        <v>0</v>
      </c>
      <c r="AW15" s="43">
        <f t="shared" si="1"/>
        <v>0</v>
      </c>
      <c r="AX15" s="43">
        <f t="shared" si="1"/>
        <v>0</v>
      </c>
      <c r="AY15" s="43">
        <f t="shared" si="1"/>
        <v>0</v>
      </c>
      <c r="AZ15" s="43">
        <f t="shared" si="1"/>
        <v>0.20310299651990935</v>
      </c>
      <c r="BA15" s="43">
        <f t="shared" si="1"/>
        <v>0</v>
      </c>
      <c r="BB15" s="43">
        <f t="shared" si="1"/>
        <v>0</v>
      </c>
      <c r="BC15" s="43">
        <f t="shared" si="1"/>
        <v>0</v>
      </c>
      <c r="BD15" s="43">
        <f t="shared" si="1"/>
        <v>0</v>
      </c>
      <c r="BE15" s="43">
        <f t="shared" si="1"/>
        <v>0</v>
      </c>
      <c r="BF15" s="43">
        <f t="shared" si="1"/>
        <v>0.16317190824540548</v>
      </c>
      <c r="BG15" s="43">
        <f t="shared" si="1"/>
        <v>0</v>
      </c>
      <c r="BH15" s="43">
        <f t="shared" si="1"/>
        <v>0</v>
      </c>
      <c r="BI15" s="43">
        <f t="shared" si="1"/>
        <v>0</v>
      </c>
      <c r="BK15" s="19">
        <v>12</v>
      </c>
      <c r="BL15" s="48" t="s">
        <v>115</v>
      </c>
      <c r="BM15" s="48" t="s">
        <v>115</v>
      </c>
      <c r="BN15" s="48" t="s">
        <v>115</v>
      </c>
      <c r="BO15" s="48" t="s">
        <v>115</v>
      </c>
      <c r="BP15" s="48" t="s">
        <v>115</v>
      </c>
      <c r="BQ15" s="48" t="s">
        <v>115</v>
      </c>
    </row>
    <row r="16" spans="1:69" x14ac:dyDescent="0.2">
      <c r="A16" s="184"/>
      <c r="B16" s="99" t="s">
        <v>194</v>
      </c>
      <c r="C16" s="27">
        <v>1846215</v>
      </c>
      <c r="D16" s="27">
        <v>0</v>
      </c>
      <c r="E16" s="27">
        <v>2711826</v>
      </c>
      <c r="F16" s="27">
        <v>0</v>
      </c>
      <c r="G16" s="27">
        <v>1808953</v>
      </c>
      <c r="H16" s="27">
        <v>0</v>
      </c>
      <c r="I16" s="27">
        <v>0</v>
      </c>
      <c r="J16" s="27">
        <v>0</v>
      </c>
      <c r="K16" s="27">
        <v>2758804</v>
      </c>
      <c r="L16" s="27">
        <v>0</v>
      </c>
      <c r="M16" s="27">
        <v>2668526</v>
      </c>
      <c r="N16" s="27">
        <v>0</v>
      </c>
      <c r="O16" s="28">
        <f t="shared" si="2"/>
        <v>11794324</v>
      </c>
      <c r="Q16" s="29">
        <f t="shared" si="3"/>
        <v>0.15653419390547521</v>
      </c>
      <c r="R16" s="29">
        <f t="shared" si="3"/>
        <v>0</v>
      </c>
      <c r="S16" s="29">
        <f t="shared" si="0"/>
        <v>0.22992636118865312</v>
      </c>
      <c r="T16" s="29">
        <f t="shared" si="0"/>
        <v>0</v>
      </c>
      <c r="U16" s="29">
        <f t="shared" si="0"/>
        <v>0.15337487761062016</v>
      </c>
      <c r="V16" s="29">
        <f t="shared" si="0"/>
        <v>0</v>
      </c>
      <c r="W16" s="29">
        <f t="shared" si="0"/>
        <v>0</v>
      </c>
      <c r="X16" s="29">
        <f t="shared" si="0"/>
        <v>0</v>
      </c>
      <c r="Y16" s="29">
        <f t="shared" si="0"/>
        <v>0.23390946356908629</v>
      </c>
      <c r="Z16" s="29">
        <f t="shared" si="0"/>
        <v>0</v>
      </c>
      <c r="AA16" s="29">
        <f t="shared" si="0"/>
        <v>0.22625510372616522</v>
      </c>
      <c r="AB16" s="29">
        <f t="shared" si="0"/>
        <v>0</v>
      </c>
      <c r="AC16" s="30"/>
      <c r="AD16" s="42">
        <f>SUM(AD4:AD15)</f>
        <v>34960878</v>
      </c>
      <c r="AE16" s="42">
        <f t="shared" ref="AE16:AR16" si="5">SUM(AE4:AE15)</f>
        <v>7927277</v>
      </c>
      <c r="AF16" s="42">
        <f t="shared" si="5"/>
        <v>17382346</v>
      </c>
      <c r="AG16" s="42">
        <f t="shared" si="5"/>
        <v>5544043</v>
      </c>
      <c r="AH16" s="42">
        <f t="shared" si="5"/>
        <v>26562827</v>
      </c>
      <c r="AI16" s="42">
        <f t="shared" si="5"/>
        <v>3953920</v>
      </c>
      <c r="AJ16" s="42">
        <f t="shared" si="5"/>
        <v>12184679</v>
      </c>
      <c r="AK16" s="42">
        <f t="shared" si="5"/>
        <v>25401067</v>
      </c>
      <c r="AL16" s="42">
        <f t="shared" si="5"/>
        <v>6869409</v>
      </c>
      <c r="AM16" s="42">
        <f t="shared" si="5"/>
        <v>2357889</v>
      </c>
      <c r="AN16" s="42">
        <f t="shared" si="5"/>
        <v>21128574</v>
      </c>
      <c r="AO16" s="42">
        <f t="shared" si="5"/>
        <v>4771336</v>
      </c>
      <c r="AP16" s="42">
        <f t="shared" si="5"/>
        <v>11794324</v>
      </c>
      <c r="AQ16" s="42">
        <f t="shared" si="5"/>
        <v>4725600</v>
      </c>
      <c r="AR16" s="42">
        <f t="shared" si="5"/>
        <v>2035829</v>
      </c>
      <c r="AT16" s="30"/>
      <c r="AU16" s="44">
        <f>SUM(AU4:AU15)</f>
        <v>0.99999999999999989</v>
      </c>
      <c r="AV16" s="44">
        <f t="shared" ref="AV16:BI16" si="6">SUM(AV4:AV15)</f>
        <v>1</v>
      </c>
      <c r="AW16" s="44">
        <f t="shared" si="6"/>
        <v>1</v>
      </c>
      <c r="AX16" s="44">
        <f t="shared" si="6"/>
        <v>1</v>
      </c>
      <c r="AY16" s="44">
        <f t="shared" si="6"/>
        <v>1</v>
      </c>
      <c r="AZ16" s="44">
        <f t="shared" si="6"/>
        <v>1</v>
      </c>
      <c r="BA16" s="44">
        <f t="shared" si="6"/>
        <v>1</v>
      </c>
      <c r="BB16" s="44">
        <f t="shared" si="6"/>
        <v>1</v>
      </c>
      <c r="BC16" s="44">
        <f t="shared" si="6"/>
        <v>1</v>
      </c>
      <c r="BD16" s="44">
        <f t="shared" si="6"/>
        <v>1</v>
      </c>
      <c r="BE16" s="44">
        <f t="shared" si="6"/>
        <v>1</v>
      </c>
      <c r="BF16" s="44">
        <f t="shared" si="6"/>
        <v>1</v>
      </c>
      <c r="BG16" s="44">
        <f t="shared" si="6"/>
        <v>1</v>
      </c>
      <c r="BH16" s="44">
        <f t="shared" si="6"/>
        <v>0.99999999999999989</v>
      </c>
      <c r="BI16" s="44">
        <f t="shared" si="6"/>
        <v>0.99999999999999989</v>
      </c>
      <c r="BK16" s="19">
        <v>13</v>
      </c>
      <c r="BL16" s="48" t="s">
        <v>116</v>
      </c>
      <c r="BM16" s="48" t="s">
        <v>116</v>
      </c>
      <c r="BN16" s="48" t="s">
        <v>116</v>
      </c>
      <c r="BO16" s="48" t="s">
        <v>116</v>
      </c>
      <c r="BP16" s="48" t="s">
        <v>116</v>
      </c>
      <c r="BQ16" s="48" t="s">
        <v>116</v>
      </c>
    </row>
    <row r="17" spans="1:69" ht="33.75" x14ac:dyDescent="0.2">
      <c r="A17" s="184"/>
      <c r="B17" s="26" t="s">
        <v>47</v>
      </c>
      <c r="C17" s="27">
        <v>962795</v>
      </c>
      <c r="D17" s="27">
        <v>497630</v>
      </c>
      <c r="E17" s="27">
        <v>2522501</v>
      </c>
      <c r="F17" s="27">
        <v>0</v>
      </c>
      <c r="G17" s="27">
        <v>0</v>
      </c>
      <c r="H17" s="27">
        <v>0</v>
      </c>
      <c r="I17" s="27">
        <v>0</v>
      </c>
      <c r="J17" s="27">
        <v>0</v>
      </c>
      <c r="K17" s="27">
        <v>742674</v>
      </c>
      <c r="L17" s="27">
        <v>0</v>
      </c>
      <c r="M17" s="27">
        <v>0</v>
      </c>
      <c r="N17" s="27">
        <v>0</v>
      </c>
      <c r="O17" s="28">
        <f t="shared" si="2"/>
        <v>4725600</v>
      </c>
      <c r="Q17" s="29">
        <f t="shared" si="3"/>
        <v>0.20374026578635518</v>
      </c>
      <c r="R17" s="29">
        <f t="shared" si="3"/>
        <v>0.10530514643643135</v>
      </c>
      <c r="S17" s="29">
        <f t="shared" si="0"/>
        <v>0.53379486202810222</v>
      </c>
      <c r="T17" s="29">
        <f t="shared" si="0"/>
        <v>0</v>
      </c>
      <c r="U17" s="29">
        <f t="shared" si="0"/>
        <v>0</v>
      </c>
      <c r="V17" s="29">
        <f t="shared" si="0"/>
        <v>0</v>
      </c>
      <c r="W17" s="29">
        <f t="shared" si="0"/>
        <v>0</v>
      </c>
      <c r="X17" s="29">
        <f t="shared" si="0"/>
        <v>0</v>
      </c>
      <c r="Y17" s="29">
        <f t="shared" si="0"/>
        <v>0.15715972574911122</v>
      </c>
      <c r="Z17" s="29">
        <f t="shared" si="0"/>
        <v>0</v>
      </c>
      <c r="AA17" s="29">
        <f t="shared" si="0"/>
        <v>0</v>
      </c>
      <c r="AB17" s="29">
        <f t="shared" si="0"/>
        <v>0</v>
      </c>
      <c r="AC17" s="30"/>
      <c r="AD17" s="30"/>
      <c r="BK17" s="19">
        <v>14</v>
      </c>
      <c r="BL17" s="48" t="s">
        <v>117</v>
      </c>
      <c r="BM17" s="48" t="s">
        <v>117</v>
      </c>
      <c r="BN17" s="48" t="s">
        <v>117</v>
      </c>
      <c r="BO17" s="48" t="s">
        <v>117</v>
      </c>
      <c r="BP17" s="48" t="s">
        <v>117</v>
      </c>
      <c r="BQ17" s="48" t="s">
        <v>117</v>
      </c>
    </row>
    <row r="18" spans="1:69" x14ac:dyDescent="0.2">
      <c r="A18" s="185"/>
      <c r="B18" s="19" t="s">
        <v>195</v>
      </c>
      <c r="C18" s="27">
        <v>0</v>
      </c>
      <c r="D18" s="27">
        <v>447539</v>
      </c>
      <c r="E18" s="27">
        <v>757571</v>
      </c>
      <c r="F18" s="27">
        <v>0</v>
      </c>
      <c r="G18" s="27">
        <v>149270</v>
      </c>
      <c r="H18" s="27">
        <v>0</v>
      </c>
      <c r="I18" s="27">
        <v>0</v>
      </c>
      <c r="J18" s="27">
        <v>179286</v>
      </c>
      <c r="K18" s="27">
        <v>305165</v>
      </c>
      <c r="L18" s="27">
        <v>0</v>
      </c>
      <c r="M18" s="27">
        <v>196998</v>
      </c>
      <c r="N18" s="27">
        <v>0</v>
      </c>
      <c r="O18" s="28">
        <f t="shared" si="2"/>
        <v>2035829</v>
      </c>
      <c r="Q18" s="29">
        <f t="shared" si="3"/>
        <v>0</v>
      </c>
      <c r="R18" s="29">
        <f t="shared" si="3"/>
        <v>0.21983133160987489</v>
      </c>
      <c r="S18" s="29">
        <f t="shared" si="0"/>
        <v>0.37211917110916487</v>
      </c>
      <c r="T18" s="29">
        <f t="shared" si="0"/>
        <v>0</v>
      </c>
      <c r="U18" s="29">
        <f t="shared" si="0"/>
        <v>7.3321482305242727E-2</v>
      </c>
      <c r="V18" s="29">
        <f t="shared" si="0"/>
        <v>0</v>
      </c>
      <c r="W18" s="29">
        <f t="shared" si="0"/>
        <v>0</v>
      </c>
      <c r="X18" s="29">
        <f t="shared" si="0"/>
        <v>8.8065353229568891E-2</v>
      </c>
      <c r="Y18" s="29">
        <f t="shared" si="0"/>
        <v>0.14989716719822735</v>
      </c>
      <c r="Z18" s="29">
        <f t="shared" si="0"/>
        <v>0</v>
      </c>
      <c r="AA18" s="29">
        <f t="shared" si="0"/>
        <v>9.6765494547921271E-2</v>
      </c>
      <c r="AB18" s="29">
        <f t="shared" si="0"/>
        <v>0</v>
      </c>
      <c r="AC18" s="30"/>
      <c r="AD18" s="30"/>
      <c r="BK18" s="19">
        <v>15</v>
      </c>
      <c r="BL18" s="48" t="s">
        <v>118</v>
      </c>
      <c r="BM18" s="48" t="s">
        <v>118</v>
      </c>
      <c r="BN18" s="48" t="s">
        <v>118</v>
      </c>
      <c r="BO18" s="48" t="s">
        <v>118</v>
      </c>
      <c r="BP18" s="48" t="s">
        <v>118</v>
      </c>
      <c r="BQ18" s="48" t="s">
        <v>118</v>
      </c>
    </row>
    <row r="19" spans="1:69" x14ac:dyDescent="0.2">
      <c r="A19" s="24"/>
      <c r="B19" s="31"/>
      <c r="C19" s="32">
        <f>SUM(C4:C18)</f>
        <v>14413040</v>
      </c>
      <c r="D19" s="32">
        <f t="shared" ref="D19:O19" si="7">SUM(D4:D18)</f>
        <v>22740300</v>
      </c>
      <c r="E19" s="32">
        <f t="shared" si="7"/>
        <v>48016609</v>
      </c>
      <c r="F19" s="32">
        <f t="shared" si="7"/>
        <v>1476200</v>
      </c>
      <c r="G19" s="32">
        <f t="shared" si="7"/>
        <v>9548185</v>
      </c>
      <c r="H19" s="32">
        <f t="shared" si="7"/>
        <v>6350154</v>
      </c>
      <c r="I19" s="32">
        <f t="shared" si="7"/>
        <v>2030731</v>
      </c>
      <c r="J19" s="32">
        <f t="shared" si="7"/>
        <v>12352987</v>
      </c>
      <c r="K19" s="32">
        <f t="shared" si="7"/>
        <v>47052608</v>
      </c>
      <c r="L19" s="32">
        <f t="shared" si="7"/>
        <v>2277929</v>
      </c>
      <c r="M19" s="32">
        <f t="shared" si="7"/>
        <v>19759654</v>
      </c>
      <c r="N19" s="32">
        <f t="shared" si="7"/>
        <v>1581601</v>
      </c>
      <c r="O19" s="33">
        <f t="shared" si="7"/>
        <v>187599998</v>
      </c>
      <c r="BK19" s="19">
        <v>16</v>
      </c>
      <c r="BL19" s="48" t="s">
        <v>119</v>
      </c>
      <c r="BM19" s="48" t="s">
        <v>119</v>
      </c>
      <c r="BN19" s="48" t="s">
        <v>119</v>
      </c>
      <c r="BO19" s="48" t="s">
        <v>119</v>
      </c>
      <c r="BP19" s="48" t="s">
        <v>119</v>
      </c>
      <c r="BQ19" s="48" t="s">
        <v>119</v>
      </c>
    </row>
    <row r="20" spans="1:69" x14ac:dyDescent="0.2">
      <c r="BK20" s="19">
        <v>17</v>
      </c>
      <c r="BL20" s="48" t="s">
        <v>120</v>
      </c>
      <c r="BM20" s="48" t="s">
        <v>120</v>
      </c>
      <c r="BN20" s="48" t="s">
        <v>120</v>
      </c>
      <c r="BO20" s="48" t="s">
        <v>120</v>
      </c>
      <c r="BP20" s="48" t="s">
        <v>120</v>
      </c>
      <c r="BQ20" s="48" t="s">
        <v>120</v>
      </c>
    </row>
    <row r="21" spans="1:69" ht="45" x14ac:dyDescent="0.25">
      <c r="C21" s="25" t="s">
        <v>34</v>
      </c>
      <c r="D21" s="25" t="s">
        <v>184</v>
      </c>
      <c r="E21" s="25" t="s">
        <v>21</v>
      </c>
      <c r="F21" s="25" t="s">
        <v>5</v>
      </c>
      <c r="G21" s="100" t="s">
        <v>36</v>
      </c>
      <c r="H21" s="103" t="s">
        <v>198</v>
      </c>
      <c r="I21" s="101" t="s">
        <v>187</v>
      </c>
      <c r="J21" s="25" t="s">
        <v>39</v>
      </c>
      <c r="K21" s="100" t="s">
        <v>9</v>
      </c>
      <c r="L21" s="103" t="s">
        <v>197</v>
      </c>
      <c r="M21" s="101" t="s">
        <v>13</v>
      </c>
      <c r="N21" s="25" t="s">
        <v>41</v>
      </c>
      <c r="AD21" s="26" t="s">
        <v>6</v>
      </c>
      <c r="AE21" s="19" t="s">
        <v>188</v>
      </c>
      <c r="AF21" s="26" t="s">
        <v>43</v>
      </c>
      <c r="AG21" s="26" t="s">
        <v>189</v>
      </c>
      <c r="AH21" s="98" t="s">
        <v>190</v>
      </c>
      <c r="AI21" s="26" t="s">
        <v>45</v>
      </c>
      <c r="AJ21" s="26" t="s">
        <v>17</v>
      </c>
      <c r="AK21" s="19" t="s">
        <v>191</v>
      </c>
      <c r="AL21" s="26" t="s">
        <v>46</v>
      </c>
      <c r="AM21" s="26" t="s">
        <v>28</v>
      </c>
      <c r="AN21" s="19" t="s">
        <v>192</v>
      </c>
      <c r="AO21" s="98" t="s">
        <v>193</v>
      </c>
      <c r="AP21" s="99" t="s">
        <v>194</v>
      </c>
      <c r="AQ21" s="26" t="s">
        <v>47</v>
      </c>
      <c r="AR21" t="s">
        <v>195</v>
      </c>
      <c r="BK21" s="19">
        <v>18</v>
      </c>
      <c r="BL21" s="48" t="s">
        <v>121</v>
      </c>
      <c r="BM21" s="48" t="s">
        <v>121</v>
      </c>
      <c r="BN21" s="48" t="s">
        <v>121</v>
      </c>
      <c r="BO21" s="48" t="s">
        <v>121</v>
      </c>
      <c r="BP21" s="48" t="s">
        <v>121</v>
      </c>
      <c r="BQ21" s="48" t="s">
        <v>121</v>
      </c>
    </row>
    <row r="22" spans="1:69" x14ac:dyDescent="0.2">
      <c r="B22" s="19">
        <v>1</v>
      </c>
      <c r="C22" s="19" t="s">
        <v>6</v>
      </c>
      <c r="D22" s="19" t="s">
        <v>6</v>
      </c>
      <c r="E22" s="19" t="s">
        <v>6</v>
      </c>
      <c r="F22" s="19" t="s">
        <v>6</v>
      </c>
      <c r="G22" s="19" t="s">
        <v>45</v>
      </c>
      <c r="H22" s="102" t="s">
        <v>189</v>
      </c>
      <c r="I22" s="19" t="s">
        <v>17</v>
      </c>
      <c r="J22" s="19" t="s">
        <v>45</v>
      </c>
      <c r="K22" s="19" t="s">
        <v>6</v>
      </c>
      <c r="L22" s="19" t="s">
        <v>43</v>
      </c>
      <c r="M22" s="19" t="s">
        <v>6</v>
      </c>
      <c r="N22" s="19" t="s">
        <v>45</v>
      </c>
      <c r="AC22" s="19">
        <v>1</v>
      </c>
      <c r="AD22" s="19" t="s">
        <v>34</v>
      </c>
      <c r="AE22" s="19" t="s">
        <v>34</v>
      </c>
      <c r="AF22" s="19" t="s">
        <v>21</v>
      </c>
      <c r="AG22" s="19" t="s">
        <v>35</v>
      </c>
      <c r="AH22" s="19" t="s">
        <v>35</v>
      </c>
      <c r="AI22" s="19" t="s">
        <v>36</v>
      </c>
      <c r="AJ22" s="19" t="s">
        <v>34</v>
      </c>
      <c r="AK22" s="19" t="s">
        <v>34</v>
      </c>
      <c r="AL22" s="19" t="s">
        <v>34</v>
      </c>
      <c r="AM22" s="19" t="s">
        <v>21</v>
      </c>
      <c r="AN22" s="19" t="s">
        <v>34</v>
      </c>
      <c r="AO22" s="19" t="s">
        <v>36</v>
      </c>
      <c r="AP22" s="19" t="s">
        <v>34</v>
      </c>
      <c r="AQ22" s="19" t="s">
        <v>34</v>
      </c>
      <c r="AR22" s="19" t="s">
        <v>35</v>
      </c>
      <c r="BK22" s="19">
        <v>19</v>
      </c>
      <c r="BL22" s="48" t="s">
        <v>122</v>
      </c>
      <c r="BM22" s="48" t="s">
        <v>122</v>
      </c>
      <c r="BN22" s="48" t="s">
        <v>122</v>
      </c>
      <c r="BO22" s="48" t="s">
        <v>122</v>
      </c>
      <c r="BP22" s="48" t="s">
        <v>122</v>
      </c>
      <c r="BQ22" s="48" t="s">
        <v>122</v>
      </c>
    </row>
    <row r="23" spans="1:69" ht="22.5" x14ac:dyDescent="0.2">
      <c r="B23" s="19">
        <v>2</v>
      </c>
      <c r="C23" s="19" t="s">
        <v>188</v>
      </c>
      <c r="D23" s="19" t="s">
        <v>188</v>
      </c>
      <c r="E23" s="19" t="s">
        <v>188</v>
      </c>
      <c r="F23" s="19" t="s">
        <v>188</v>
      </c>
      <c r="G23" s="98" t="s">
        <v>193</v>
      </c>
      <c r="H23" s="98" t="s">
        <v>190</v>
      </c>
      <c r="I23" s="19">
        <v>0</v>
      </c>
      <c r="J23" s="98" t="s">
        <v>193</v>
      </c>
      <c r="K23" s="19" t="s">
        <v>188</v>
      </c>
      <c r="L23" s="19">
        <v>0</v>
      </c>
      <c r="M23" s="19" t="s">
        <v>43</v>
      </c>
      <c r="N23" s="98" t="s">
        <v>193</v>
      </c>
      <c r="AC23" s="19">
        <v>2</v>
      </c>
      <c r="AD23" s="19" t="s">
        <v>35</v>
      </c>
      <c r="AE23" s="19" t="s">
        <v>35</v>
      </c>
      <c r="AF23" s="19" t="s">
        <v>40</v>
      </c>
      <c r="AG23" s="19" t="s">
        <v>5</v>
      </c>
      <c r="AH23" s="19" t="s">
        <v>5</v>
      </c>
      <c r="AI23" s="19" t="s">
        <v>39</v>
      </c>
      <c r="AJ23" s="19" t="s">
        <v>38</v>
      </c>
      <c r="AK23" s="19" t="s">
        <v>35</v>
      </c>
      <c r="AL23" s="19" t="s">
        <v>35</v>
      </c>
      <c r="AM23" s="19">
        <v>0</v>
      </c>
      <c r="AN23" s="19" t="s">
        <v>35</v>
      </c>
      <c r="AO23" s="19" t="s">
        <v>39</v>
      </c>
      <c r="AP23" s="19" t="s">
        <v>5</v>
      </c>
      <c r="AQ23" s="19" t="s">
        <v>35</v>
      </c>
      <c r="AR23" s="19" t="s">
        <v>5</v>
      </c>
      <c r="BK23" s="19">
        <v>20</v>
      </c>
      <c r="BL23" s="48" t="s">
        <v>123</v>
      </c>
      <c r="BM23" s="48" t="s">
        <v>123</v>
      </c>
      <c r="BN23" s="48" t="s">
        <v>123</v>
      </c>
      <c r="BO23" s="48" t="s">
        <v>123</v>
      </c>
      <c r="BP23" s="48" t="s">
        <v>123</v>
      </c>
      <c r="BQ23" s="48" t="s">
        <v>123</v>
      </c>
    </row>
    <row r="24" spans="1:69" x14ac:dyDescent="0.2">
      <c r="B24" s="19">
        <v>3</v>
      </c>
      <c r="C24" s="19" t="s">
        <v>17</v>
      </c>
      <c r="D24" s="98" t="s">
        <v>189</v>
      </c>
      <c r="E24" s="19" t="s">
        <v>43</v>
      </c>
      <c r="F24" s="98" t="s">
        <v>189</v>
      </c>
      <c r="G24" s="19">
        <v>0</v>
      </c>
      <c r="H24" s="19" t="s">
        <v>191</v>
      </c>
      <c r="I24" s="19">
        <v>0</v>
      </c>
      <c r="J24" s="19">
        <v>0</v>
      </c>
      <c r="K24" s="98" t="s">
        <v>190</v>
      </c>
      <c r="L24" s="19">
        <v>0</v>
      </c>
      <c r="M24" s="19" t="s">
        <v>44</v>
      </c>
      <c r="N24" s="19">
        <v>0</v>
      </c>
      <c r="AC24" s="19">
        <v>3</v>
      </c>
      <c r="AD24" s="19" t="s">
        <v>5</v>
      </c>
      <c r="AE24" s="19" t="s">
        <v>5</v>
      </c>
      <c r="AF24" s="19" t="s">
        <v>13</v>
      </c>
      <c r="AG24" s="19" t="s">
        <v>37</v>
      </c>
      <c r="AH24" s="19" t="s">
        <v>37</v>
      </c>
      <c r="AI24" s="19" t="s">
        <v>21</v>
      </c>
      <c r="AJ24" s="19" t="s">
        <v>21</v>
      </c>
      <c r="AK24" s="19" t="s">
        <v>5</v>
      </c>
      <c r="AL24" s="19" t="s">
        <v>5</v>
      </c>
      <c r="AM24" s="19">
        <v>0</v>
      </c>
      <c r="AN24" s="19" t="s">
        <v>5</v>
      </c>
      <c r="AO24" s="19" t="s">
        <v>21</v>
      </c>
      <c r="AP24" s="19" t="s">
        <v>37</v>
      </c>
      <c r="AQ24" s="19" t="s">
        <v>5</v>
      </c>
      <c r="AR24" s="19" t="s">
        <v>37</v>
      </c>
      <c r="BK24" s="19">
        <v>21</v>
      </c>
      <c r="BL24" s="48" t="s">
        <v>124</v>
      </c>
      <c r="BM24" s="48" t="s">
        <v>124</v>
      </c>
      <c r="BN24" s="48" t="s">
        <v>124</v>
      </c>
      <c r="BO24" s="48" t="s">
        <v>124</v>
      </c>
      <c r="BP24" s="48" t="s">
        <v>124</v>
      </c>
      <c r="BQ24" s="48" t="s">
        <v>124</v>
      </c>
    </row>
    <row r="25" spans="1:69" x14ac:dyDescent="0.2">
      <c r="B25" s="19">
        <v>4</v>
      </c>
      <c r="C25" s="19" t="s">
        <v>191</v>
      </c>
      <c r="D25" s="98" t="s">
        <v>190</v>
      </c>
      <c r="E25" s="98" t="s">
        <v>189</v>
      </c>
      <c r="F25" s="98" t="s">
        <v>190</v>
      </c>
      <c r="G25" s="19">
        <v>0</v>
      </c>
      <c r="H25" s="19" t="s">
        <v>46</v>
      </c>
      <c r="I25" s="19">
        <v>0</v>
      </c>
      <c r="J25" s="19">
        <v>0</v>
      </c>
      <c r="K25" s="19" t="s">
        <v>191</v>
      </c>
      <c r="L25" s="19">
        <v>0</v>
      </c>
      <c r="M25" s="98" t="s">
        <v>190</v>
      </c>
      <c r="N25" s="19">
        <v>0</v>
      </c>
      <c r="AC25" s="19">
        <v>4</v>
      </c>
      <c r="AD25" s="19" t="s">
        <v>9</v>
      </c>
      <c r="AE25" s="19" t="s">
        <v>9</v>
      </c>
      <c r="AF25" s="19">
        <v>0</v>
      </c>
      <c r="AG25" s="19" t="s">
        <v>21</v>
      </c>
      <c r="AH25" s="19" t="s">
        <v>9</v>
      </c>
      <c r="AI25" s="19" t="s">
        <v>41</v>
      </c>
      <c r="AJ25" s="19">
        <v>0</v>
      </c>
      <c r="AK25" s="19" t="s">
        <v>37</v>
      </c>
      <c r="AL25" s="19" t="s">
        <v>37</v>
      </c>
      <c r="AM25" s="19">
        <v>0</v>
      </c>
      <c r="AN25" s="19" t="s">
        <v>37</v>
      </c>
      <c r="AO25" s="19" t="s">
        <v>41</v>
      </c>
      <c r="AP25" s="19" t="s">
        <v>21</v>
      </c>
      <c r="AQ25" s="19" t="s">
        <v>21</v>
      </c>
      <c r="AR25" s="19" t="s">
        <v>9</v>
      </c>
      <c r="BK25" s="19">
        <v>22</v>
      </c>
      <c r="BL25" s="48" t="s">
        <v>125</v>
      </c>
      <c r="BM25" s="48" t="s">
        <v>125</v>
      </c>
      <c r="BN25" s="48" t="s">
        <v>125</v>
      </c>
      <c r="BO25" s="48" t="s">
        <v>125</v>
      </c>
      <c r="BP25" s="48" t="s">
        <v>125</v>
      </c>
      <c r="BQ25" s="48" t="s">
        <v>125</v>
      </c>
    </row>
    <row r="26" spans="1:69" x14ac:dyDescent="0.2">
      <c r="B26" s="19">
        <v>5</v>
      </c>
      <c r="C26" s="19" t="s">
        <v>46</v>
      </c>
      <c r="D26" s="19" t="s">
        <v>191</v>
      </c>
      <c r="E26" s="98" t="s">
        <v>190</v>
      </c>
      <c r="F26" s="19" t="s">
        <v>191</v>
      </c>
      <c r="G26" s="19">
        <v>0</v>
      </c>
      <c r="H26" s="19" t="s">
        <v>192</v>
      </c>
      <c r="I26" s="19">
        <v>0</v>
      </c>
      <c r="J26" s="19">
        <v>0</v>
      </c>
      <c r="K26" s="19" t="s">
        <v>46</v>
      </c>
      <c r="L26" s="19">
        <v>0</v>
      </c>
      <c r="M26" s="19" t="s">
        <v>191</v>
      </c>
      <c r="N26" s="19">
        <v>0</v>
      </c>
      <c r="AC26" s="19">
        <v>5</v>
      </c>
      <c r="AD26" s="19" t="s">
        <v>21</v>
      </c>
      <c r="AE26" s="19" t="s">
        <v>21</v>
      </c>
      <c r="AF26" s="19">
        <v>0</v>
      </c>
      <c r="AG26" s="19" t="s">
        <v>13</v>
      </c>
      <c r="AH26" s="19" t="s">
        <v>21</v>
      </c>
      <c r="AI26" s="19">
        <v>0</v>
      </c>
      <c r="AJ26" s="19">
        <v>0</v>
      </c>
      <c r="AK26" s="19" t="s">
        <v>9</v>
      </c>
      <c r="AL26" s="19" t="s">
        <v>9</v>
      </c>
      <c r="AM26" s="19">
        <v>0</v>
      </c>
      <c r="AN26" s="19" t="s">
        <v>9</v>
      </c>
      <c r="AO26" s="19">
        <v>0</v>
      </c>
      <c r="AP26" s="19" t="s">
        <v>13</v>
      </c>
      <c r="AQ26" s="19">
        <v>0</v>
      </c>
      <c r="AR26" s="19" t="s">
        <v>21</v>
      </c>
      <c r="BK26" s="19">
        <v>23</v>
      </c>
      <c r="BL26" s="48" t="s">
        <v>126</v>
      </c>
      <c r="BM26" s="48" t="s">
        <v>126</v>
      </c>
      <c r="BN26" s="48" t="s">
        <v>126</v>
      </c>
      <c r="BO26" s="48" t="s">
        <v>126</v>
      </c>
      <c r="BP26" s="48" t="s">
        <v>126</v>
      </c>
      <c r="BQ26" s="48" t="s">
        <v>126</v>
      </c>
    </row>
    <row r="27" spans="1:69" ht="11.25" customHeight="1" x14ac:dyDescent="0.2">
      <c r="B27" s="19">
        <v>6</v>
      </c>
      <c r="C27" s="19" t="s">
        <v>192</v>
      </c>
      <c r="D27" s="19" t="s">
        <v>46</v>
      </c>
      <c r="E27" s="19" t="s">
        <v>45</v>
      </c>
      <c r="F27" s="19" t="s">
        <v>46</v>
      </c>
      <c r="G27" s="19">
        <v>0</v>
      </c>
      <c r="H27" s="99" t="s">
        <v>194</v>
      </c>
      <c r="I27" s="19">
        <v>0</v>
      </c>
      <c r="J27" s="19">
        <v>0</v>
      </c>
      <c r="K27" s="19" t="s">
        <v>192</v>
      </c>
      <c r="L27" s="19">
        <v>0</v>
      </c>
      <c r="M27" s="19" t="s">
        <v>46</v>
      </c>
      <c r="N27" s="19">
        <v>0</v>
      </c>
      <c r="AC27" s="19">
        <v>6</v>
      </c>
      <c r="AD27" s="19" t="s">
        <v>13</v>
      </c>
      <c r="AE27" s="19">
        <v>0</v>
      </c>
      <c r="AF27" s="19">
        <v>0</v>
      </c>
      <c r="AG27" s="19">
        <v>0</v>
      </c>
      <c r="AH27" s="19" t="s">
        <v>13</v>
      </c>
      <c r="AI27" s="19">
        <v>0</v>
      </c>
      <c r="AJ27" s="19">
        <v>0</v>
      </c>
      <c r="AK27" s="19" t="s">
        <v>21</v>
      </c>
      <c r="AL27" s="19" t="s">
        <v>21</v>
      </c>
      <c r="AM27" s="19">
        <v>0</v>
      </c>
      <c r="AN27" s="19" t="s">
        <v>21</v>
      </c>
      <c r="AO27" s="19">
        <v>0</v>
      </c>
      <c r="AP27" s="19">
        <v>0</v>
      </c>
      <c r="AQ27" s="19">
        <v>0</v>
      </c>
      <c r="AR27" s="19" t="s">
        <v>13</v>
      </c>
      <c r="BK27" s="19">
        <v>24</v>
      </c>
      <c r="BL27" s="48" t="s">
        <v>127</v>
      </c>
      <c r="BM27" s="48" t="s">
        <v>127</v>
      </c>
      <c r="BN27" s="48" t="s">
        <v>127</v>
      </c>
      <c r="BO27" s="48" t="s">
        <v>127</v>
      </c>
      <c r="BP27" s="48" t="s">
        <v>127</v>
      </c>
      <c r="BQ27" s="48" t="s">
        <v>127</v>
      </c>
    </row>
    <row r="28" spans="1:69" ht="11.25" customHeight="1" x14ac:dyDescent="0.25">
      <c r="B28" s="19">
        <v>7</v>
      </c>
      <c r="C28" s="99" t="s">
        <v>194</v>
      </c>
      <c r="D28" s="19" t="s">
        <v>192</v>
      </c>
      <c r="E28" s="19" t="s">
        <v>17</v>
      </c>
      <c r="F28" s="19" t="s">
        <v>192</v>
      </c>
      <c r="G28" s="19">
        <v>0</v>
      </c>
      <c r="H28" t="s">
        <v>195</v>
      </c>
      <c r="I28" s="19">
        <v>0</v>
      </c>
      <c r="J28" s="19">
        <v>0</v>
      </c>
      <c r="K28" s="19" t="s">
        <v>196</v>
      </c>
      <c r="L28" s="19">
        <v>0</v>
      </c>
      <c r="M28" s="99" t="s">
        <v>194</v>
      </c>
      <c r="N28" s="19">
        <v>0</v>
      </c>
      <c r="AC28" s="19">
        <v>7</v>
      </c>
      <c r="AD28" s="19">
        <v>0</v>
      </c>
      <c r="AE28" s="19">
        <v>0</v>
      </c>
      <c r="AF28" s="19">
        <v>0</v>
      </c>
      <c r="AG28" s="19">
        <v>0</v>
      </c>
      <c r="AH28" s="19">
        <v>0</v>
      </c>
      <c r="AI28" s="19">
        <v>0</v>
      </c>
      <c r="AJ28" s="19">
        <v>0</v>
      </c>
      <c r="AK28" s="19" t="s">
        <v>13</v>
      </c>
      <c r="AL28" s="19" t="s">
        <v>13</v>
      </c>
      <c r="AM28" s="19">
        <v>0</v>
      </c>
      <c r="AN28" s="19">
        <v>0</v>
      </c>
      <c r="AO28" s="19">
        <v>0</v>
      </c>
      <c r="AP28" s="19">
        <v>0</v>
      </c>
      <c r="AQ28" s="19">
        <v>0</v>
      </c>
      <c r="AR28" s="19">
        <v>0</v>
      </c>
      <c r="BK28" s="19">
        <v>25</v>
      </c>
      <c r="BL28" s="48" t="s">
        <v>128</v>
      </c>
      <c r="BM28" s="48" t="s">
        <v>128</v>
      </c>
      <c r="BN28" s="48" t="s">
        <v>128</v>
      </c>
      <c r="BO28" s="48" t="s">
        <v>128</v>
      </c>
      <c r="BP28" s="48" t="s">
        <v>128</v>
      </c>
      <c r="BQ28" s="48" t="s">
        <v>128</v>
      </c>
    </row>
    <row r="29" spans="1:69" ht="11.25" customHeight="1" x14ac:dyDescent="0.25">
      <c r="B29" s="19">
        <v>8</v>
      </c>
      <c r="C29" s="19" t="s">
        <v>47</v>
      </c>
      <c r="D29" s="19" t="s">
        <v>47</v>
      </c>
      <c r="E29" s="19" t="s">
        <v>191</v>
      </c>
      <c r="F29" s="99" t="s">
        <v>194</v>
      </c>
      <c r="G29" s="19">
        <v>0</v>
      </c>
      <c r="H29" s="19">
        <v>0</v>
      </c>
      <c r="I29" s="19">
        <v>0</v>
      </c>
      <c r="J29" s="19">
        <v>0</v>
      </c>
      <c r="K29" s="19">
        <v>0</v>
      </c>
      <c r="L29" s="19">
        <v>0</v>
      </c>
      <c r="M29" t="s">
        <v>195</v>
      </c>
      <c r="N29" s="19">
        <v>0</v>
      </c>
      <c r="AC29" s="19">
        <v>8</v>
      </c>
      <c r="AD29" s="19">
        <v>0</v>
      </c>
      <c r="AE29" s="19">
        <v>0</v>
      </c>
      <c r="AF29" s="19">
        <v>0</v>
      </c>
      <c r="AG29" s="19">
        <v>0</v>
      </c>
      <c r="AH29" s="19">
        <v>0</v>
      </c>
      <c r="AI29" s="19">
        <v>0</v>
      </c>
      <c r="AJ29" s="19">
        <v>0</v>
      </c>
      <c r="AK29" s="19">
        <v>0</v>
      </c>
      <c r="AL29" s="19">
        <v>0</v>
      </c>
      <c r="AM29" s="19">
        <v>0</v>
      </c>
      <c r="AN29" s="19">
        <v>0</v>
      </c>
      <c r="AO29" s="19">
        <v>0</v>
      </c>
      <c r="AP29" s="19">
        <v>0</v>
      </c>
      <c r="AQ29" s="19">
        <v>0</v>
      </c>
      <c r="AR29" s="19">
        <v>0</v>
      </c>
    </row>
    <row r="30" spans="1:69" ht="11.25" customHeight="1" x14ac:dyDescent="0.25">
      <c r="B30" s="19">
        <v>9</v>
      </c>
      <c r="C30" s="19">
        <v>0</v>
      </c>
      <c r="D30" t="s">
        <v>195</v>
      </c>
      <c r="E30" s="19" t="s">
        <v>46</v>
      </c>
      <c r="F30" s="19" t="s">
        <v>47</v>
      </c>
      <c r="G30" s="19">
        <v>0</v>
      </c>
      <c r="H30" s="19">
        <v>0</v>
      </c>
      <c r="I30" s="19">
        <v>0</v>
      </c>
      <c r="J30" s="19">
        <v>0</v>
      </c>
      <c r="K30" s="19">
        <v>0</v>
      </c>
      <c r="L30" s="19">
        <v>0</v>
      </c>
      <c r="M30" s="19">
        <v>0</v>
      </c>
      <c r="N30" s="19">
        <v>0</v>
      </c>
      <c r="AD30" s="19">
        <v>0</v>
      </c>
      <c r="AE30" s="19">
        <v>0</v>
      </c>
      <c r="AF30" s="19">
        <v>0</v>
      </c>
      <c r="AG30" s="19">
        <v>0</v>
      </c>
      <c r="AH30" s="19">
        <v>0</v>
      </c>
      <c r="AI30" s="19">
        <v>0</v>
      </c>
      <c r="AJ30" s="19">
        <v>0</v>
      </c>
      <c r="AK30" s="19">
        <v>0</v>
      </c>
      <c r="AL30" s="19">
        <v>0</v>
      </c>
      <c r="AM30" s="19">
        <v>0</v>
      </c>
      <c r="AN30" s="19">
        <v>0</v>
      </c>
      <c r="AO30" s="19">
        <v>0</v>
      </c>
      <c r="AP30" s="19">
        <v>0</v>
      </c>
      <c r="AQ30" s="19">
        <v>0</v>
      </c>
      <c r="AR30" s="19">
        <v>0</v>
      </c>
      <c r="BL30" s="19" t="s">
        <v>148</v>
      </c>
      <c r="BM30" s="19" t="s">
        <v>149</v>
      </c>
      <c r="BN30" s="19" t="s">
        <v>150</v>
      </c>
      <c r="BO30" s="19" t="s">
        <v>151</v>
      </c>
    </row>
    <row r="31" spans="1:69" ht="11.25" customHeight="1" x14ac:dyDescent="0.25">
      <c r="B31" s="19">
        <v>10</v>
      </c>
      <c r="C31" s="19">
        <v>0</v>
      </c>
      <c r="D31" s="19">
        <v>0</v>
      </c>
      <c r="E31" s="19" t="s">
        <v>28</v>
      </c>
      <c r="F31" t="s">
        <v>195</v>
      </c>
      <c r="G31" s="19">
        <v>0</v>
      </c>
      <c r="H31" s="19">
        <v>0</v>
      </c>
      <c r="I31" s="19">
        <v>0</v>
      </c>
      <c r="J31" s="19">
        <v>0</v>
      </c>
      <c r="K31" s="19">
        <v>0</v>
      </c>
      <c r="L31" s="19">
        <v>0</v>
      </c>
      <c r="M31" s="19">
        <v>0</v>
      </c>
      <c r="N31" s="19">
        <v>0</v>
      </c>
      <c r="AD31" s="19">
        <v>0</v>
      </c>
      <c r="AE31" s="19">
        <v>0</v>
      </c>
      <c r="AF31" s="19">
        <v>0</v>
      </c>
      <c r="AG31" s="19">
        <v>0</v>
      </c>
      <c r="AH31" s="19">
        <v>0</v>
      </c>
      <c r="AI31" s="19">
        <v>0</v>
      </c>
      <c r="AJ31" s="19">
        <v>0</v>
      </c>
      <c r="AK31" s="19">
        <v>0</v>
      </c>
      <c r="AL31" s="19">
        <v>0</v>
      </c>
      <c r="AM31" s="19">
        <v>0</v>
      </c>
      <c r="AN31" s="19">
        <v>0</v>
      </c>
      <c r="AO31" s="19">
        <v>0</v>
      </c>
      <c r="AP31" s="19">
        <v>0</v>
      </c>
      <c r="AQ31" s="19">
        <v>0</v>
      </c>
      <c r="AR31" s="19">
        <v>0</v>
      </c>
      <c r="BL31" s="19" t="s">
        <v>50</v>
      </c>
      <c r="BM31" s="19" t="s">
        <v>50</v>
      </c>
      <c r="BN31" s="19" t="s">
        <v>50</v>
      </c>
      <c r="BO31" s="19" t="s">
        <v>50</v>
      </c>
    </row>
    <row r="32" spans="1:69" ht="11.25" customHeight="1" x14ac:dyDescent="0.2">
      <c r="B32" s="19">
        <v>11</v>
      </c>
      <c r="C32" s="19">
        <v>0</v>
      </c>
      <c r="D32" s="19">
        <v>0</v>
      </c>
      <c r="E32" s="19" t="s">
        <v>192</v>
      </c>
      <c r="F32" s="19">
        <v>0</v>
      </c>
      <c r="G32" s="19">
        <v>0</v>
      </c>
      <c r="H32" s="19">
        <v>0</v>
      </c>
      <c r="I32" s="19">
        <v>0</v>
      </c>
      <c r="J32" s="19">
        <v>0</v>
      </c>
      <c r="K32" s="19">
        <v>0</v>
      </c>
      <c r="L32" s="19">
        <v>0</v>
      </c>
      <c r="M32" s="19">
        <v>0</v>
      </c>
      <c r="N32" s="19">
        <v>0</v>
      </c>
      <c r="AD32" s="19">
        <v>0</v>
      </c>
      <c r="AE32" s="19">
        <v>0</v>
      </c>
      <c r="AF32" s="19">
        <v>0</v>
      </c>
      <c r="AG32" s="19">
        <v>0</v>
      </c>
      <c r="AH32" s="19">
        <v>0</v>
      </c>
      <c r="AI32" s="19">
        <v>0</v>
      </c>
      <c r="AJ32" s="19">
        <v>0</v>
      </c>
      <c r="AK32" s="19">
        <v>0</v>
      </c>
      <c r="AL32" s="19">
        <v>0</v>
      </c>
      <c r="AM32" s="19">
        <v>0</v>
      </c>
      <c r="AN32" s="19">
        <v>0</v>
      </c>
      <c r="AO32" s="19">
        <v>0</v>
      </c>
      <c r="AP32" s="19">
        <v>0</v>
      </c>
      <c r="AQ32" s="19">
        <v>0</v>
      </c>
      <c r="AR32" s="19">
        <v>0</v>
      </c>
      <c r="BL32" s="19" t="s">
        <v>51</v>
      </c>
      <c r="BM32" s="19" t="s">
        <v>51</v>
      </c>
      <c r="BN32" s="19" t="s">
        <v>51</v>
      </c>
      <c r="BO32" s="19" t="s">
        <v>51</v>
      </c>
    </row>
    <row r="33" spans="2:67" ht="22.5" x14ac:dyDescent="0.2">
      <c r="B33" s="19">
        <v>12</v>
      </c>
      <c r="C33" s="19">
        <v>0</v>
      </c>
      <c r="D33" s="19">
        <v>0</v>
      </c>
      <c r="E33" s="98" t="s">
        <v>193</v>
      </c>
      <c r="F33" s="19">
        <v>0</v>
      </c>
      <c r="G33" s="19">
        <v>0</v>
      </c>
      <c r="H33" s="19">
        <v>0</v>
      </c>
      <c r="I33" s="19">
        <v>0</v>
      </c>
      <c r="J33" s="19">
        <v>0</v>
      </c>
      <c r="K33" s="19">
        <v>0</v>
      </c>
      <c r="L33" s="19">
        <v>0</v>
      </c>
      <c r="M33" s="19">
        <v>0</v>
      </c>
      <c r="N33" s="19">
        <v>0</v>
      </c>
      <c r="AD33" s="19">
        <v>0</v>
      </c>
      <c r="AE33" s="19">
        <v>0</v>
      </c>
      <c r="AF33" s="19">
        <v>0</v>
      </c>
      <c r="AG33" s="19">
        <v>0</v>
      </c>
      <c r="AH33" s="19">
        <v>0</v>
      </c>
      <c r="AI33" s="19">
        <v>0</v>
      </c>
      <c r="AJ33" s="19">
        <v>0</v>
      </c>
      <c r="AK33" s="19">
        <v>0</v>
      </c>
      <c r="AL33" s="19">
        <v>0</v>
      </c>
      <c r="AM33" s="19">
        <v>0</v>
      </c>
      <c r="AN33" s="19">
        <v>0</v>
      </c>
      <c r="AO33" s="19">
        <v>0</v>
      </c>
      <c r="AP33" s="19">
        <v>0</v>
      </c>
      <c r="AQ33" s="19">
        <v>0</v>
      </c>
      <c r="AR33" s="19">
        <v>0</v>
      </c>
      <c r="BL33" s="19" t="s">
        <v>52</v>
      </c>
      <c r="BM33" s="19" t="s">
        <v>52</v>
      </c>
      <c r="BN33" s="19" t="s">
        <v>52</v>
      </c>
      <c r="BO33" s="19" t="s">
        <v>52</v>
      </c>
    </row>
    <row r="34" spans="2:67" x14ac:dyDescent="0.2">
      <c r="B34" s="19">
        <v>13</v>
      </c>
      <c r="C34" s="19">
        <v>0</v>
      </c>
      <c r="D34" s="19">
        <v>0</v>
      </c>
      <c r="E34" s="99" t="s">
        <v>194</v>
      </c>
      <c r="F34" s="19">
        <v>0</v>
      </c>
      <c r="G34" s="19">
        <v>0</v>
      </c>
      <c r="H34" s="19">
        <v>0</v>
      </c>
      <c r="I34" s="19">
        <v>0</v>
      </c>
      <c r="J34" s="19">
        <v>0</v>
      </c>
      <c r="K34" s="19">
        <v>0</v>
      </c>
      <c r="L34" s="19">
        <v>0</v>
      </c>
      <c r="M34" s="19">
        <v>0</v>
      </c>
      <c r="N34" s="19">
        <v>0</v>
      </c>
      <c r="AD34" s="19">
        <v>0</v>
      </c>
      <c r="AE34" s="19">
        <v>0</v>
      </c>
      <c r="AF34" s="19">
        <v>0</v>
      </c>
      <c r="AG34" s="19">
        <v>0</v>
      </c>
      <c r="AH34" s="19">
        <v>0</v>
      </c>
      <c r="AI34" s="19">
        <v>0</v>
      </c>
      <c r="AJ34" s="19">
        <v>0</v>
      </c>
      <c r="AK34" s="19">
        <v>0</v>
      </c>
      <c r="AL34" s="19">
        <v>0</v>
      </c>
      <c r="AM34" s="19">
        <v>0</v>
      </c>
      <c r="AN34" s="19">
        <v>0</v>
      </c>
      <c r="AO34" s="19">
        <v>0</v>
      </c>
      <c r="AP34" s="19">
        <v>0</v>
      </c>
      <c r="AQ34" s="19">
        <v>0</v>
      </c>
      <c r="AR34" s="19">
        <v>0</v>
      </c>
      <c r="BL34" s="19" t="s">
        <v>53</v>
      </c>
      <c r="BM34" s="19" t="s">
        <v>53</v>
      </c>
      <c r="BN34" s="19" t="s">
        <v>53</v>
      </c>
      <c r="BO34" s="19" t="s">
        <v>53</v>
      </c>
    </row>
    <row r="35" spans="2:67" x14ac:dyDescent="0.2">
      <c r="B35" s="19">
        <v>14</v>
      </c>
      <c r="C35" s="19">
        <v>0</v>
      </c>
      <c r="D35" s="19">
        <v>0</v>
      </c>
      <c r="E35" s="19" t="s">
        <v>47</v>
      </c>
      <c r="F35" s="19">
        <v>0</v>
      </c>
      <c r="G35" s="19">
        <v>0</v>
      </c>
      <c r="H35" s="19">
        <v>0</v>
      </c>
      <c r="I35" s="19">
        <v>0</v>
      </c>
      <c r="J35" s="19">
        <v>0</v>
      </c>
      <c r="K35" s="19">
        <v>0</v>
      </c>
      <c r="L35" s="19">
        <v>0</v>
      </c>
      <c r="M35" s="19">
        <v>0</v>
      </c>
      <c r="N35" s="19">
        <v>0</v>
      </c>
      <c r="AD35" s="19">
        <v>0</v>
      </c>
      <c r="AE35" s="19">
        <v>0</v>
      </c>
      <c r="AF35" s="19">
        <v>0</v>
      </c>
      <c r="AG35" s="19">
        <v>0</v>
      </c>
      <c r="AH35" s="19">
        <v>0</v>
      </c>
      <c r="AI35" s="19">
        <v>0</v>
      </c>
      <c r="AJ35" s="19">
        <v>0</v>
      </c>
      <c r="AK35" s="19">
        <v>0</v>
      </c>
      <c r="AL35" s="19">
        <v>0</v>
      </c>
      <c r="AM35" s="19">
        <v>0</v>
      </c>
      <c r="AN35" s="19">
        <v>0</v>
      </c>
      <c r="AO35" s="19">
        <v>0</v>
      </c>
      <c r="AP35" s="19">
        <v>0</v>
      </c>
      <c r="AQ35" s="19">
        <v>0</v>
      </c>
      <c r="AR35" s="19">
        <v>0</v>
      </c>
      <c r="BL35" s="19" t="s">
        <v>54</v>
      </c>
      <c r="BM35" s="19" t="s">
        <v>54</v>
      </c>
      <c r="BN35" s="19" t="s">
        <v>54</v>
      </c>
      <c r="BO35" s="19" t="s">
        <v>54</v>
      </c>
    </row>
    <row r="36" spans="2:67" ht="15" x14ac:dyDescent="0.25">
      <c r="B36" s="19">
        <v>15</v>
      </c>
      <c r="C36" s="19">
        <v>0</v>
      </c>
      <c r="D36" s="19">
        <v>0</v>
      </c>
      <c r="E36" t="s">
        <v>195</v>
      </c>
      <c r="F36" s="19">
        <v>0</v>
      </c>
      <c r="G36" s="19">
        <v>0</v>
      </c>
      <c r="H36" s="19">
        <v>0</v>
      </c>
      <c r="I36" s="19">
        <v>0</v>
      </c>
      <c r="J36" s="19">
        <v>0</v>
      </c>
      <c r="K36" s="19">
        <v>0</v>
      </c>
      <c r="L36" s="19">
        <v>0</v>
      </c>
      <c r="M36" s="19">
        <v>0</v>
      </c>
      <c r="N36" s="19">
        <v>0</v>
      </c>
      <c r="AC36" s="19" t="s">
        <v>185</v>
      </c>
      <c r="AD36" s="19">
        <v>0</v>
      </c>
      <c r="AE36" s="19">
        <v>0</v>
      </c>
      <c r="AF36" s="19">
        <v>0</v>
      </c>
      <c r="AG36" s="19">
        <v>0</v>
      </c>
      <c r="AH36" s="19">
        <v>0</v>
      </c>
      <c r="AI36" s="19">
        <v>0</v>
      </c>
      <c r="AJ36" s="19">
        <v>0</v>
      </c>
      <c r="AK36" s="19">
        <v>0</v>
      </c>
      <c r="AL36" s="19">
        <v>0</v>
      </c>
      <c r="AM36" s="19">
        <v>0</v>
      </c>
      <c r="AN36" s="19">
        <v>0</v>
      </c>
      <c r="AO36" s="19">
        <v>0</v>
      </c>
      <c r="AP36" s="19">
        <v>0</v>
      </c>
      <c r="AQ36" s="19">
        <v>0</v>
      </c>
      <c r="AR36" s="19">
        <v>0</v>
      </c>
      <c r="BL36" s="19" t="s">
        <v>55</v>
      </c>
      <c r="BM36" s="19" t="s">
        <v>55</v>
      </c>
      <c r="BN36" s="19" t="s">
        <v>55</v>
      </c>
      <c r="BO36" s="19" t="s">
        <v>55</v>
      </c>
    </row>
    <row r="37" spans="2:67" x14ac:dyDescent="0.2">
      <c r="BL37" s="19" t="s">
        <v>56</v>
      </c>
      <c r="BM37" s="19" t="s">
        <v>56</v>
      </c>
      <c r="BN37" s="19" t="s">
        <v>56</v>
      </c>
      <c r="BO37" s="19" t="s">
        <v>56</v>
      </c>
    </row>
    <row r="38" spans="2:67" x14ac:dyDescent="0.2">
      <c r="BL38" s="19" t="s">
        <v>57</v>
      </c>
      <c r="BM38" s="19" t="s">
        <v>57</v>
      </c>
      <c r="BN38" s="19" t="s">
        <v>57</v>
      </c>
      <c r="BO38" s="19" t="s">
        <v>57</v>
      </c>
    </row>
    <row r="39" spans="2:67" x14ac:dyDescent="0.2">
      <c r="BL39" s="19" t="s">
        <v>58</v>
      </c>
      <c r="BM39" s="19" t="s">
        <v>58</v>
      </c>
      <c r="BN39" s="19" t="s">
        <v>58</v>
      </c>
      <c r="BO39" s="19" t="s">
        <v>58</v>
      </c>
    </row>
    <row r="45" spans="2:67" x14ac:dyDescent="0.2">
      <c r="C45" s="19" t="s">
        <v>186</v>
      </c>
    </row>
    <row r="46" spans="2:67" x14ac:dyDescent="0.2">
      <c r="C46" s="19" t="s">
        <v>186</v>
      </c>
    </row>
    <row r="47" spans="2:67" x14ac:dyDescent="0.2">
      <c r="C47" s="19" t="s">
        <v>186</v>
      </c>
    </row>
    <row r="48" spans="2:67" x14ac:dyDescent="0.2">
      <c r="C48" s="19" t="s">
        <v>186</v>
      </c>
    </row>
    <row r="49" spans="3:3" x14ac:dyDescent="0.2">
      <c r="C49" s="19" t="s">
        <v>186</v>
      </c>
    </row>
    <row r="50" spans="3:3" x14ac:dyDescent="0.2">
      <c r="C50" s="19" t="s">
        <v>186</v>
      </c>
    </row>
  </sheetData>
  <sortState ref="M22:M29">
    <sortCondition ref="M22"/>
  </sortState>
  <mergeCells count="2">
    <mergeCell ref="C2:N2"/>
    <mergeCell ref="A4:A18"/>
  </mergeCells>
  <pageMargins left="0.7" right="0.7" top="0.75" bottom="0.75" header="0.3" footer="0.3"/>
  <pageSetup scale="76" fitToHeight="0" orientation="landscape" r:id="rId1"/>
  <headerFooter>
    <oddHeader>&amp;R&amp;"Arial,Bold"&amp;12&amp;K503278Equity Programs Frequently Asked Questions</oddHeader>
    <oddFooter>&amp;R&amp;"Arial,Bold"&amp;12&amp;K503278&amp;A</oddFooter>
  </headerFooter>
  <rowBreaks count="1" manualBreakCount="1">
    <brk id="1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16"/>
  <sheetViews>
    <sheetView topLeftCell="E1" workbookViewId="0">
      <selection activeCell="I24" sqref="I24"/>
    </sheetView>
  </sheetViews>
  <sheetFormatPr defaultRowHeight="15" x14ac:dyDescent="0.25"/>
  <cols>
    <col min="2" max="2" width="14.7109375" bestFit="1" customWidth="1"/>
    <col min="3" max="3" width="15.5703125" bestFit="1" customWidth="1"/>
    <col min="4" max="4" width="28.5703125" bestFit="1" customWidth="1"/>
    <col min="5" max="5" width="25.140625" bestFit="1" customWidth="1"/>
  </cols>
  <sheetData>
    <row r="1" spans="1:20" ht="15.75" thickBot="1" x14ac:dyDescent="0.3"/>
    <row r="2" spans="1:20" ht="15.75" thickBot="1" x14ac:dyDescent="0.3">
      <c r="B2" s="1" t="s">
        <v>2</v>
      </c>
      <c r="C2" s="2"/>
      <c r="D2" s="2" t="s">
        <v>3</v>
      </c>
      <c r="E2" s="2" t="s">
        <v>4</v>
      </c>
      <c r="G2" s="9" t="s">
        <v>2</v>
      </c>
      <c r="I2" t="s">
        <v>34</v>
      </c>
      <c r="J2" t="s">
        <v>35</v>
      </c>
      <c r="K2" t="s">
        <v>21</v>
      </c>
      <c r="L2" t="s">
        <v>5</v>
      </c>
      <c r="M2" t="s">
        <v>36</v>
      </c>
      <c r="N2" t="s">
        <v>37</v>
      </c>
      <c r="O2" t="s">
        <v>38</v>
      </c>
      <c r="P2" t="s">
        <v>39</v>
      </c>
      <c r="Q2" t="s">
        <v>9</v>
      </c>
      <c r="R2" t="s">
        <v>40</v>
      </c>
      <c r="S2" t="s">
        <v>13</v>
      </c>
      <c r="T2" t="s">
        <v>41</v>
      </c>
    </row>
    <row r="3" spans="1:20" ht="15.75" thickBot="1" x14ac:dyDescent="0.3">
      <c r="A3">
        <v>1</v>
      </c>
      <c r="B3" s="7" t="s">
        <v>5</v>
      </c>
      <c r="C3" s="10" t="str">
        <f t="shared" ref="C3:C16" si="0">CONCATENATE(A3,B3)</f>
        <v>1HealthFirst</v>
      </c>
      <c r="D3" s="3" t="s">
        <v>6</v>
      </c>
      <c r="E3" s="3" t="s">
        <v>7</v>
      </c>
      <c r="G3" t="s">
        <v>34</v>
      </c>
    </row>
    <row r="4" spans="1:20" ht="23.25" thickBot="1" x14ac:dyDescent="0.3">
      <c r="A4">
        <v>1</v>
      </c>
      <c r="B4" s="4" t="s">
        <v>9</v>
      </c>
      <c r="C4" s="10" t="str">
        <f t="shared" si="0"/>
        <v>1MetroPlus</v>
      </c>
      <c r="D4" s="5" t="s">
        <v>10</v>
      </c>
      <c r="E4" s="5" t="s">
        <v>11</v>
      </c>
      <c r="G4" t="s">
        <v>198</v>
      </c>
      <c r="I4" t="s">
        <v>32</v>
      </c>
      <c r="K4" t="s">
        <v>59</v>
      </c>
      <c r="S4" t="s">
        <v>34</v>
      </c>
    </row>
    <row r="5" spans="1:20" ht="23.25" thickBot="1" x14ac:dyDescent="0.3">
      <c r="A5">
        <v>1</v>
      </c>
      <c r="B5" s="6" t="s">
        <v>12</v>
      </c>
      <c r="C5" s="10" t="str">
        <f t="shared" si="0"/>
        <v>1HIP/Emblem</v>
      </c>
      <c r="D5" s="3" t="s">
        <v>10</v>
      </c>
      <c r="E5" s="3" t="s">
        <v>8</v>
      </c>
      <c r="G5" t="s">
        <v>21</v>
      </c>
      <c r="I5" t="s">
        <v>33</v>
      </c>
      <c r="M5" t="s">
        <v>158</v>
      </c>
      <c r="S5" t="s">
        <v>198</v>
      </c>
    </row>
    <row r="6" spans="1:20" ht="15.75" thickBot="1" x14ac:dyDescent="0.3">
      <c r="A6">
        <v>1</v>
      </c>
      <c r="B6" s="4" t="s">
        <v>13</v>
      </c>
      <c r="C6" s="10" t="str">
        <f t="shared" si="0"/>
        <v>1United Health Plan</v>
      </c>
      <c r="D6" s="5" t="s">
        <v>14</v>
      </c>
      <c r="E6" s="5" t="s">
        <v>15</v>
      </c>
      <c r="G6" t="s">
        <v>5</v>
      </c>
      <c r="M6" t="s">
        <v>159</v>
      </c>
      <c r="O6" t="s">
        <v>199</v>
      </c>
      <c r="S6" t="s">
        <v>21</v>
      </c>
    </row>
    <row r="7" spans="1:20" ht="15.75" thickBot="1" x14ac:dyDescent="0.3">
      <c r="A7">
        <v>1</v>
      </c>
      <c r="B7" s="7" t="s">
        <v>16</v>
      </c>
      <c r="C7" s="10" t="str">
        <f t="shared" si="0"/>
        <v>1MVP/Hudson Health</v>
      </c>
      <c r="D7" s="3" t="s">
        <v>17</v>
      </c>
      <c r="E7" s="3" t="s">
        <v>18</v>
      </c>
      <c r="G7" t="s">
        <v>36</v>
      </c>
      <c r="O7" t="s">
        <v>200</v>
      </c>
      <c r="S7" t="s">
        <v>5</v>
      </c>
    </row>
    <row r="8" spans="1:20" ht="15.75" thickBot="1" x14ac:dyDescent="0.3">
      <c r="A8">
        <v>2</v>
      </c>
      <c r="B8" s="7" t="s">
        <v>16</v>
      </c>
      <c r="C8" s="10" t="str">
        <f t="shared" si="0"/>
        <v>2MVP/Hudson Health</v>
      </c>
      <c r="D8" s="3" t="s">
        <v>19</v>
      </c>
      <c r="E8" s="3" t="s">
        <v>20</v>
      </c>
      <c r="G8" t="s">
        <v>184</v>
      </c>
      <c r="O8" t="s">
        <v>201</v>
      </c>
      <c r="S8" t="s">
        <v>36</v>
      </c>
    </row>
    <row r="9" spans="1:20" ht="15.75" thickBot="1" x14ac:dyDescent="0.3">
      <c r="A9">
        <v>1</v>
      </c>
      <c r="B9" s="8" t="s">
        <v>21</v>
      </c>
      <c r="C9" s="10" t="str">
        <f t="shared" si="0"/>
        <v>1Fidelis</v>
      </c>
      <c r="D9" s="8" t="s">
        <v>14</v>
      </c>
      <c r="E9" s="5" t="s">
        <v>22</v>
      </c>
      <c r="G9" t="s">
        <v>39</v>
      </c>
      <c r="O9" t="s">
        <v>202</v>
      </c>
      <c r="S9" t="s">
        <v>184</v>
      </c>
    </row>
    <row r="10" spans="1:20" ht="15.75" thickBot="1" x14ac:dyDescent="0.3">
      <c r="A10">
        <v>2</v>
      </c>
      <c r="B10" s="8" t="s">
        <v>21</v>
      </c>
      <c r="C10" s="10" t="str">
        <f t="shared" si="0"/>
        <v>2Fidelis</v>
      </c>
      <c r="D10" s="8" t="s">
        <v>14</v>
      </c>
      <c r="E10" s="5" t="s">
        <v>23</v>
      </c>
      <c r="G10" t="s">
        <v>9</v>
      </c>
      <c r="O10" t="s">
        <v>203</v>
      </c>
      <c r="S10" t="s">
        <v>39</v>
      </c>
    </row>
    <row r="11" spans="1:20" ht="15.75" thickBot="1" x14ac:dyDescent="0.3">
      <c r="A11">
        <v>3</v>
      </c>
      <c r="B11" s="8" t="s">
        <v>21</v>
      </c>
      <c r="C11" s="10" t="str">
        <f t="shared" si="0"/>
        <v>3Fidelis</v>
      </c>
      <c r="D11" s="8" t="s">
        <v>17</v>
      </c>
      <c r="E11" s="5" t="s">
        <v>24</v>
      </c>
      <c r="G11" t="s">
        <v>197</v>
      </c>
      <c r="S11" t="s">
        <v>9</v>
      </c>
    </row>
    <row r="12" spans="1:20" ht="15.75" thickBot="1" x14ac:dyDescent="0.3">
      <c r="A12">
        <v>4</v>
      </c>
      <c r="B12" s="8" t="s">
        <v>21</v>
      </c>
      <c r="C12" s="10" t="str">
        <f t="shared" si="0"/>
        <v>4Fidelis</v>
      </c>
      <c r="D12" s="8" t="s">
        <v>17</v>
      </c>
      <c r="E12" s="5" t="s">
        <v>25</v>
      </c>
      <c r="G12" t="s">
        <v>187</v>
      </c>
      <c r="S12" t="s">
        <v>197</v>
      </c>
    </row>
    <row r="13" spans="1:20" ht="23.25" thickBot="1" x14ac:dyDescent="0.3">
      <c r="A13">
        <v>5</v>
      </c>
      <c r="B13" s="8" t="s">
        <v>21</v>
      </c>
      <c r="C13" s="10" t="str">
        <f t="shared" si="0"/>
        <v>5Fidelis</v>
      </c>
      <c r="D13" s="5" t="s">
        <v>26</v>
      </c>
      <c r="E13" s="5" t="s">
        <v>27</v>
      </c>
      <c r="G13" t="s">
        <v>13</v>
      </c>
      <c r="S13" t="s">
        <v>187</v>
      </c>
    </row>
    <row r="14" spans="1:20" ht="15.75" thickBot="1" x14ac:dyDescent="0.3">
      <c r="A14">
        <v>6</v>
      </c>
      <c r="B14" s="8" t="s">
        <v>21</v>
      </c>
      <c r="C14" s="10" t="str">
        <f t="shared" si="0"/>
        <v>6Fidelis</v>
      </c>
      <c r="D14" s="5" t="s">
        <v>28</v>
      </c>
      <c r="E14" s="5" t="s">
        <v>29</v>
      </c>
      <c r="G14" t="s">
        <v>41</v>
      </c>
      <c r="S14" t="s">
        <v>13</v>
      </c>
    </row>
    <row r="15" spans="1:20" ht="15.75" thickBot="1" x14ac:dyDescent="0.3">
      <c r="A15">
        <v>7</v>
      </c>
      <c r="B15" s="8" t="s">
        <v>21</v>
      </c>
      <c r="C15" s="10" t="str">
        <f t="shared" si="0"/>
        <v>7Fidelis</v>
      </c>
      <c r="D15" s="8" t="s">
        <v>19</v>
      </c>
      <c r="E15" s="5" t="s">
        <v>30</v>
      </c>
      <c r="S15" t="s">
        <v>41</v>
      </c>
    </row>
    <row r="16" spans="1:20" ht="15.75" thickBot="1" x14ac:dyDescent="0.3">
      <c r="A16">
        <v>8</v>
      </c>
      <c r="B16" s="8" t="s">
        <v>21</v>
      </c>
      <c r="C16" s="10" t="str">
        <f t="shared" si="0"/>
        <v>8Fidelis</v>
      </c>
      <c r="D16" s="8" t="s">
        <v>19</v>
      </c>
      <c r="E16" s="5" t="s">
        <v>29</v>
      </c>
    </row>
  </sheetData>
  <sortState ref="S4:S16">
    <sortCondition ref="S4:S16"/>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K91"/>
  <sheetViews>
    <sheetView topLeftCell="C25" zoomScaleNormal="100" workbookViewId="0">
      <selection activeCell="C1" sqref="C1"/>
    </sheetView>
  </sheetViews>
  <sheetFormatPr defaultColWidth="9.140625" defaultRowHeight="8.25" x14ac:dyDescent="0.15"/>
  <cols>
    <col min="1" max="1" width="4.140625" style="11" hidden="1" customWidth="1"/>
    <col min="2" max="2" width="8.28515625" style="11" hidden="1" customWidth="1"/>
    <col min="3" max="3" width="2.28515625" style="11" customWidth="1"/>
    <col min="4" max="4" width="15.7109375" style="11" customWidth="1"/>
    <col min="5" max="8" width="20.7109375" style="11" customWidth="1"/>
    <col min="9" max="9" width="19.85546875" style="11" customWidth="1"/>
    <col min="10" max="11" width="15.7109375" style="11" customWidth="1"/>
    <col min="12" max="16384" width="9.140625" style="11"/>
  </cols>
  <sheetData>
    <row r="2" spans="1:11" s="63" customFormat="1" ht="11.25" x14ac:dyDescent="0.2">
      <c r="D2" s="64" t="s">
        <v>164</v>
      </c>
      <c r="K2" s="68"/>
    </row>
    <row r="3" spans="1:11" s="63" customFormat="1" ht="11.25" x14ac:dyDescent="0.2">
      <c r="D3" s="64"/>
      <c r="K3" s="68" t="s">
        <v>32</v>
      </c>
    </row>
    <row r="4" spans="1:11" s="63" customFormat="1" ht="24.95" customHeight="1" x14ac:dyDescent="0.2">
      <c r="D4" s="136" t="s">
        <v>181</v>
      </c>
      <c r="E4" s="137"/>
      <c r="F4" s="137"/>
      <c r="G4" s="137"/>
      <c r="H4" s="137"/>
      <c r="I4" s="138"/>
      <c r="J4" s="66"/>
      <c r="K4" s="68" t="s">
        <v>33</v>
      </c>
    </row>
    <row r="5" spans="1:11" s="63" customFormat="1" ht="24.95" customHeight="1" x14ac:dyDescent="0.2">
      <c r="D5" s="139"/>
      <c r="E5" s="140"/>
      <c r="F5" s="140"/>
      <c r="G5" s="140"/>
      <c r="H5" s="140"/>
      <c r="I5" s="141"/>
      <c r="J5" s="66"/>
    </row>
    <row r="6" spans="1:11" s="63" customFormat="1" ht="24.95" customHeight="1" x14ac:dyDescent="0.2">
      <c r="D6" s="139"/>
      <c r="E6" s="140"/>
      <c r="F6" s="140"/>
      <c r="G6" s="140"/>
      <c r="H6" s="140"/>
      <c r="I6" s="141"/>
      <c r="J6" s="66"/>
    </row>
    <row r="7" spans="1:11" s="63" customFormat="1" ht="24.95" customHeight="1" x14ac:dyDescent="0.2">
      <c r="D7" s="139"/>
      <c r="E7" s="140"/>
      <c r="F7" s="140"/>
      <c r="G7" s="140"/>
      <c r="H7" s="140"/>
      <c r="I7" s="141"/>
      <c r="J7" s="66"/>
    </row>
    <row r="8" spans="1:11" s="63" customFormat="1" ht="24.95" customHeight="1" x14ac:dyDescent="0.2">
      <c r="D8" s="139"/>
      <c r="E8" s="140"/>
      <c r="F8" s="140"/>
      <c r="G8" s="140"/>
      <c r="H8" s="140"/>
      <c r="I8" s="141"/>
      <c r="J8" s="66"/>
    </row>
    <row r="9" spans="1:11" s="63" customFormat="1" ht="24.95" customHeight="1" x14ac:dyDescent="0.2">
      <c r="D9" s="142"/>
      <c r="E9" s="143"/>
      <c r="F9" s="143"/>
      <c r="G9" s="143"/>
      <c r="H9" s="143"/>
      <c r="I9" s="144"/>
      <c r="J9" s="66"/>
    </row>
    <row r="10" spans="1:11" s="63" customFormat="1" ht="11.25" x14ac:dyDescent="0.2"/>
    <row r="11" spans="1:11" s="63" customFormat="1" ht="11.25" x14ac:dyDescent="0.2">
      <c r="D11" s="61" t="s">
        <v>168</v>
      </c>
      <c r="F11" s="62" t="s">
        <v>34</v>
      </c>
    </row>
    <row r="12" spans="1:11" ht="9" x14ac:dyDescent="0.15">
      <c r="D12" s="12"/>
      <c r="E12" s="13"/>
      <c r="F12" s="13"/>
      <c r="G12" s="13"/>
      <c r="H12" s="13"/>
    </row>
    <row r="13" spans="1:11" ht="9" x14ac:dyDescent="0.15">
      <c r="D13" s="13"/>
      <c r="E13" s="109" t="s">
        <v>160</v>
      </c>
      <c r="F13" s="110"/>
      <c r="G13" s="110"/>
      <c r="H13" s="111"/>
    </row>
    <row r="14" spans="1:11" ht="35.1" customHeight="1" x14ac:dyDescent="0.15">
      <c r="D14" s="15" t="s">
        <v>130</v>
      </c>
      <c r="E14" s="52" t="s">
        <v>148</v>
      </c>
      <c r="F14" s="52" t="s">
        <v>149</v>
      </c>
      <c r="G14" s="52" t="s">
        <v>150</v>
      </c>
      <c r="H14" s="52" t="s">
        <v>151</v>
      </c>
      <c r="I14" s="57" t="s">
        <v>173</v>
      </c>
    </row>
    <row r="15" spans="1:11" ht="35.1" customHeight="1" x14ac:dyDescent="0.15">
      <c r="A15" s="11">
        <v>1</v>
      </c>
      <c r="B15" s="16" t="str">
        <f>_xlfn.IFNA(INDEX('EIP (Draft) Pairings'!$C$22:$N$36,$A15,MATCH('MCO EIP Activity Table'!$F$11,'EIP (Draft) Pairings'!$C$21:$N$21,0)),"")</f>
        <v>Advocate Community Providers</v>
      </c>
      <c r="D15" s="16" t="str">
        <f>IF(B15=0,"",B15)</f>
        <v>Advocate Community Providers</v>
      </c>
      <c r="E15" s="53"/>
      <c r="F15" s="53"/>
      <c r="G15" s="53"/>
      <c r="H15" s="53"/>
      <c r="I15" s="60">
        <f>IF(B15=0,"",COUNTIF(E15:H15,"Yes"))</f>
        <v>0</v>
      </c>
    </row>
    <row r="16" spans="1:11" ht="8.1" customHeight="1" x14ac:dyDescent="0.15">
      <c r="E16" s="54"/>
      <c r="F16" s="54"/>
      <c r="G16" s="54"/>
      <c r="H16" s="54"/>
    </row>
    <row r="17" spans="1:9" ht="9" x14ac:dyDescent="0.15">
      <c r="D17" s="13"/>
      <c r="E17" s="109" t="s">
        <v>160</v>
      </c>
      <c r="F17" s="110"/>
      <c r="G17" s="110"/>
      <c r="H17" s="111"/>
    </row>
    <row r="18" spans="1:9" ht="35.1" customHeight="1" x14ac:dyDescent="0.15">
      <c r="D18" s="15" t="s">
        <v>131</v>
      </c>
      <c r="E18" s="52" t="s">
        <v>148</v>
      </c>
      <c r="F18" s="52" t="s">
        <v>149</v>
      </c>
      <c r="G18" s="52" t="s">
        <v>150</v>
      </c>
      <c r="H18" s="52" t="s">
        <v>151</v>
      </c>
      <c r="I18" s="57" t="str">
        <f>I14</f>
        <v>PPS Activity Achievement Count 
(out of 4)</v>
      </c>
    </row>
    <row r="19" spans="1:9" ht="35.1" customHeight="1" x14ac:dyDescent="0.15">
      <c r="A19" s="11">
        <v>2</v>
      </c>
      <c r="B19" s="16" t="str">
        <f>_xlfn.IFNA(INDEX('EIP (Draft) Pairings'!$C$22:$N$36,$A19,MATCH('MCO EIP Activity Table'!$F$11,'EIP (Draft) Pairings'!$C$21:$N$21,0)),"")</f>
        <v>Bronx Health Access PPS</v>
      </c>
      <c r="D19" s="16" t="str">
        <f>IF(B19=0,"",B19)</f>
        <v>Bronx Health Access PPS</v>
      </c>
      <c r="E19" s="53"/>
      <c r="F19" s="53"/>
      <c r="G19" s="53"/>
      <c r="H19" s="53"/>
      <c r="I19" s="60">
        <f>IF(B19=0,"",COUNTIF(E19:H19,"Yes"))</f>
        <v>0</v>
      </c>
    </row>
    <row r="20" spans="1:9" ht="8.1" customHeight="1" x14ac:dyDescent="0.15">
      <c r="E20" s="54"/>
      <c r="F20" s="54"/>
      <c r="G20" s="54"/>
      <c r="H20" s="54"/>
    </row>
    <row r="21" spans="1:9" ht="9" x14ac:dyDescent="0.15">
      <c r="D21" s="13"/>
      <c r="E21" s="109" t="s">
        <v>160</v>
      </c>
      <c r="F21" s="110"/>
      <c r="G21" s="110"/>
      <c r="H21" s="111"/>
    </row>
    <row r="22" spans="1:9" ht="35.1" customHeight="1" x14ac:dyDescent="0.15">
      <c r="D22" s="15" t="s">
        <v>132</v>
      </c>
      <c r="E22" s="52" t="s">
        <v>148</v>
      </c>
      <c r="F22" s="52" t="s">
        <v>149</v>
      </c>
      <c r="G22" s="52" t="s">
        <v>150</v>
      </c>
      <c r="H22" s="52" t="s">
        <v>151</v>
      </c>
      <c r="I22" s="57" t="str">
        <f>I18</f>
        <v>PPS Activity Achievement Count 
(out of 4)</v>
      </c>
    </row>
    <row r="23" spans="1:9" ht="35.1" customHeight="1" x14ac:dyDescent="0.15">
      <c r="A23" s="11">
        <v>3</v>
      </c>
      <c r="B23" s="16" t="str">
        <f>_xlfn.IFNA(INDEX('EIP (Draft) Pairings'!$C$22:$N$36,$A23,MATCH('MCO EIP Activity Table'!$F$11,'EIP (Draft) Pairings'!$C$21:$N$21,0)),"")</f>
        <v>Montefiore Hudson Valley Collaborative</v>
      </c>
      <c r="D23" s="16" t="str">
        <f>IF(B23=0,"",B23)</f>
        <v>Montefiore Hudson Valley Collaborative</v>
      </c>
      <c r="E23" s="53"/>
      <c r="F23" s="53"/>
      <c r="G23" s="53"/>
      <c r="H23" s="53"/>
      <c r="I23" s="60">
        <f>IF(B23=0,"",COUNTIF(E23:H23,"Yes"))</f>
        <v>0</v>
      </c>
    </row>
    <row r="24" spans="1:9" ht="8.1" customHeight="1" x14ac:dyDescent="0.15">
      <c r="E24" s="54"/>
      <c r="F24" s="54"/>
      <c r="G24" s="54"/>
      <c r="H24" s="54"/>
    </row>
    <row r="25" spans="1:9" ht="9" x14ac:dyDescent="0.15">
      <c r="D25" s="13"/>
      <c r="E25" s="109" t="s">
        <v>160</v>
      </c>
      <c r="F25" s="110"/>
      <c r="G25" s="110"/>
      <c r="H25" s="111"/>
    </row>
    <row r="26" spans="1:9" ht="35.1" customHeight="1" x14ac:dyDescent="0.15">
      <c r="D26" s="15" t="s">
        <v>133</v>
      </c>
      <c r="E26" s="52" t="s">
        <v>148</v>
      </c>
      <c r="F26" s="52" t="s">
        <v>149</v>
      </c>
      <c r="G26" s="52" t="s">
        <v>150</v>
      </c>
      <c r="H26" s="52" t="s">
        <v>151</v>
      </c>
      <c r="I26" s="57" t="str">
        <f>I22</f>
        <v>PPS Activity Achievement Count 
(out of 4)</v>
      </c>
    </row>
    <row r="27" spans="1:9" ht="35.1" customHeight="1" x14ac:dyDescent="0.15">
      <c r="A27" s="11">
        <v>4</v>
      </c>
      <c r="B27" s="16" t="str">
        <f>_xlfn.IFNA(INDEX('EIP (Draft) Pairings'!$C$22:$N$36,$A27,MATCH('MCO EIP Activity Table'!$F$11,'EIP (Draft) Pairings'!$C$21:$N$21,0)),"")</f>
        <v>Mount Sinai LLC</v>
      </c>
      <c r="D27" s="16" t="str">
        <f>IF(B27=0,"",B27)</f>
        <v>Mount Sinai LLC</v>
      </c>
      <c r="E27" s="53"/>
      <c r="F27" s="53"/>
      <c r="G27" s="53"/>
      <c r="H27" s="53"/>
      <c r="I27" s="60">
        <f>IF(B27=0,"",COUNTIF(E27:H27,"Yes"))</f>
        <v>0</v>
      </c>
    </row>
    <row r="28" spans="1:9" ht="8.1" customHeight="1" x14ac:dyDescent="0.15">
      <c r="E28" s="54"/>
      <c r="F28" s="54"/>
      <c r="G28" s="54"/>
      <c r="H28" s="54"/>
    </row>
    <row r="29" spans="1:9" ht="9" x14ac:dyDescent="0.15">
      <c r="D29" s="13"/>
      <c r="E29" s="109" t="s">
        <v>160</v>
      </c>
      <c r="F29" s="110"/>
      <c r="G29" s="110"/>
      <c r="H29" s="111"/>
    </row>
    <row r="30" spans="1:9" ht="35.1" customHeight="1" x14ac:dyDescent="0.15">
      <c r="D30" s="15" t="s">
        <v>134</v>
      </c>
      <c r="E30" s="52" t="s">
        <v>148</v>
      </c>
      <c r="F30" s="52" t="s">
        <v>149</v>
      </c>
      <c r="G30" s="52" t="s">
        <v>150</v>
      </c>
      <c r="H30" s="52" t="s">
        <v>151</v>
      </c>
      <c r="I30" s="57" t="str">
        <f>I26</f>
        <v>PPS Activity Achievement Count 
(out of 4)</v>
      </c>
    </row>
    <row r="31" spans="1:9" ht="35.1" customHeight="1" x14ac:dyDescent="0.15">
      <c r="A31" s="11">
        <v>5</v>
      </c>
      <c r="B31" s="16" t="str">
        <f>_xlfn.IFNA(INDEX('EIP (Draft) Pairings'!$C$22:$N$36,$A31,MATCH('MCO EIP Activity Table'!$F$11,'EIP (Draft) Pairings'!$C$21:$N$21,0)),"")</f>
        <v>Nassau Queens PPS</v>
      </c>
      <c r="D31" s="16" t="str">
        <f>IF(B31=0,"",B31)</f>
        <v>Nassau Queens PPS</v>
      </c>
      <c r="E31" s="53"/>
      <c r="F31" s="53"/>
      <c r="G31" s="53"/>
      <c r="H31" s="53"/>
      <c r="I31" s="60">
        <f>IF(B31=0,"",COUNTIF(E31:H31,"Yes"))</f>
        <v>0</v>
      </c>
    </row>
    <row r="32" spans="1:9" ht="8.1" customHeight="1" x14ac:dyDescent="0.15">
      <c r="E32" s="54"/>
      <c r="F32" s="54"/>
      <c r="G32" s="54"/>
      <c r="H32" s="54"/>
    </row>
    <row r="33" spans="1:9" ht="9" x14ac:dyDescent="0.15">
      <c r="D33" s="13"/>
      <c r="E33" s="109" t="s">
        <v>160</v>
      </c>
      <c r="F33" s="110"/>
      <c r="G33" s="110"/>
      <c r="H33" s="111"/>
    </row>
    <row r="34" spans="1:9" ht="35.1" customHeight="1" x14ac:dyDescent="0.15">
      <c r="D34" s="15" t="s">
        <v>135</v>
      </c>
      <c r="E34" s="52" t="s">
        <v>148</v>
      </c>
      <c r="F34" s="52" t="s">
        <v>149</v>
      </c>
      <c r="G34" s="52" t="s">
        <v>150</v>
      </c>
      <c r="H34" s="52" t="s">
        <v>151</v>
      </c>
      <c r="I34" s="57" t="str">
        <f>I30</f>
        <v>PPS Activity Achievement Count 
(out of 4)</v>
      </c>
    </row>
    <row r="35" spans="1:9" ht="35.1" customHeight="1" x14ac:dyDescent="0.15">
      <c r="A35" s="11">
        <v>6</v>
      </c>
      <c r="B35" s="16" t="str">
        <f>_xlfn.IFNA(INDEX('EIP (Draft) Pairings'!$C$22:$N$36,$A35,MATCH('MCO EIP Activity Table'!$F$11,'EIP (Draft) Pairings'!$C$21:$N$21,0)),"")</f>
        <v>Bronx Partners for Healthy Communities</v>
      </c>
      <c r="D35" s="16" t="str">
        <f>IF(B35=0,"",B35)</f>
        <v>Bronx Partners for Healthy Communities</v>
      </c>
      <c r="E35" s="53"/>
      <c r="F35" s="53"/>
      <c r="G35" s="53"/>
      <c r="H35" s="53"/>
      <c r="I35" s="60">
        <f>IF(B35=0,"",COUNTIF(E35:H35,"Yes"))</f>
        <v>0</v>
      </c>
    </row>
    <row r="36" spans="1:9" ht="8.1" customHeight="1" x14ac:dyDescent="0.15">
      <c r="E36" s="54"/>
      <c r="F36" s="54"/>
      <c r="G36" s="54"/>
      <c r="H36" s="54"/>
    </row>
    <row r="37" spans="1:9" ht="9" x14ac:dyDescent="0.15">
      <c r="D37" s="13"/>
      <c r="E37" s="109" t="s">
        <v>160</v>
      </c>
      <c r="F37" s="110"/>
      <c r="G37" s="110"/>
      <c r="H37" s="111"/>
    </row>
    <row r="38" spans="1:9" ht="35.1" customHeight="1" x14ac:dyDescent="0.15">
      <c r="D38" s="15" t="s">
        <v>136</v>
      </c>
      <c r="E38" s="52" t="s">
        <v>148</v>
      </c>
      <c r="F38" s="52" t="s">
        <v>149</v>
      </c>
      <c r="G38" s="52" t="s">
        <v>150</v>
      </c>
      <c r="H38" s="52" t="s">
        <v>151</v>
      </c>
      <c r="I38" s="57" t="str">
        <f>I34</f>
        <v>PPS Activity Achievement Count 
(out of 4)</v>
      </c>
    </row>
    <row r="39" spans="1:9" ht="35.1" customHeight="1" x14ac:dyDescent="0.15">
      <c r="A39" s="11">
        <v>7</v>
      </c>
      <c r="B39" s="16" t="str">
        <f>_xlfn.IFNA(INDEX('EIP (Draft) Pairings'!$C$22:$N$36,$A39,MATCH('MCO EIP Activity Table'!$F$11,'EIP (Draft) Pairings'!$C$21:$N$21,0)),"")</f>
        <v xml:space="preserve">Suffolk Care Collaborative </v>
      </c>
      <c r="D39" s="16" t="str">
        <f>IF(B39=0,"",B39)</f>
        <v xml:space="preserve">Suffolk Care Collaborative </v>
      </c>
      <c r="E39" s="53"/>
      <c r="F39" s="53"/>
      <c r="G39" s="53"/>
      <c r="H39" s="53"/>
      <c r="I39" s="60">
        <f>IF(B39=0,"",COUNTIF(E39:H39,"Yes"))</f>
        <v>0</v>
      </c>
    </row>
    <row r="40" spans="1:9" ht="8.1" customHeight="1" x14ac:dyDescent="0.15">
      <c r="E40" s="54"/>
      <c r="F40" s="54"/>
      <c r="G40" s="54"/>
      <c r="H40" s="54"/>
    </row>
    <row r="41" spans="1:9" ht="9" x14ac:dyDescent="0.15">
      <c r="D41" s="13"/>
      <c r="E41" s="109" t="s">
        <v>160</v>
      </c>
      <c r="F41" s="110"/>
      <c r="G41" s="110"/>
      <c r="H41" s="111"/>
    </row>
    <row r="42" spans="1:9" ht="35.1" customHeight="1" x14ac:dyDescent="0.15">
      <c r="D42" s="15" t="s">
        <v>137</v>
      </c>
      <c r="E42" s="52" t="s">
        <v>148</v>
      </c>
      <c r="F42" s="52" t="s">
        <v>149</v>
      </c>
      <c r="G42" s="52" t="s">
        <v>150</v>
      </c>
      <c r="H42" s="52" t="s">
        <v>151</v>
      </c>
      <c r="I42" s="57" t="str">
        <f>I38</f>
        <v>PPS Activity Achievement Count 
(out of 4)</v>
      </c>
    </row>
    <row r="43" spans="1:9" ht="35.1" customHeight="1" x14ac:dyDescent="0.15">
      <c r="A43" s="11">
        <v>8</v>
      </c>
      <c r="B43" s="16" t="str">
        <f>_xlfn.IFNA(INDEX('EIP (Draft) Pairings'!$C$22:$N$36,$A43,MATCH('MCO EIP Activity Table'!$F$11,'EIP (Draft) Pairings'!$C$21:$N$21,0)),"")</f>
        <v>The New York and Presbyterian Hospital</v>
      </c>
      <c r="D43" s="16" t="str">
        <f>IF(B43=0,"",B43)</f>
        <v>The New York and Presbyterian Hospital</v>
      </c>
      <c r="E43" s="53"/>
      <c r="F43" s="53"/>
      <c r="G43" s="53"/>
      <c r="H43" s="53"/>
      <c r="I43" s="60">
        <f>IF(B43=0,"",COUNTIF(E43:H43,"Yes"))</f>
        <v>0</v>
      </c>
    </row>
    <row r="44" spans="1:9" ht="8.1" customHeight="1" x14ac:dyDescent="0.15">
      <c r="E44" s="54"/>
      <c r="F44" s="54"/>
      <c r="G44" s="54"/>
      <c r="H44" s="54"/>
    </row>
    <row r="45" spans="1:9" ht="9" x14ac:dyDescent="0.15">
      <c r="D45" s="13"/>
      <c r="E45" s="109" t="s">
        <v>160</v>
      </c>
      <c r="F45" s="110"/>
      <c r="G45" s="110"/>
      <c r="H45" s="111"/>
    </row>
    <row r="46" spans="1:9" ht="35.1" customHeight="1" x14ac:dyDescent="0.15">
      <c r="D46" s="15" t="s">
        <v>138</v>
      </c>
      <c r="E46" s="52" t="s">
        <v>148</v>
      </c>
      <c r="F46" s="52" t="s">
        <v>149</v>
      </c>
      <c r="G46" s="52" t="s">
        <v>150</v>
      </c>
      <c r="H46" s="52" t="s">
        <v>151</v>
      </c>
      <c r="I46" s="57" t="str">
        <f>I42</f>
        <v>PPS Activity Achievement Count 
(out of 4)</v>
      </c>
    </row>
    <row r="47" spans="1:9" ht="35.1" customHeight="1" x14ac:dyDescent="0.15">
      <c r="A47" s="11">
        <v>9</v>
      </c>
      <c r="B47" s="16">
        <f>_xlfn.IFNA(INDEX('EIP (Draft) Pairings'!$C$22:$N$36,$A47,MATCH('MCO EIP Activity Table'!$F$11,'EIP (Draft) Pairings'!$C$21:$N$21,0)),"")</f>
        <v>0</v>
      </c>
      <c r="D47" s="16" t="str">
        <f>IF(B47=0,"",B47)</f>
        <v/>
      </c>
      <c r="E47" s="53"/>
      <c r="F47" s="53"/>
      <c r="G47" s="53"/>
      <c r="H47" s="53"/>
      <c r="I47" s="60" t="str">
        <f>IF(B47=0,"",COUNTIF(E47:H47,"Yes"))</f>
        <v/>
      </c>
    </row>
    <row r="48" spans="1:9" ht="8.1" customHeight="1" x14ac:dyDescent="0.15">
      <c r="E48" s="54"/>
      <c r="F48" s="54"/>
      <c r="G48" s="54"/>
      <c r="H48" s="54"/>
    </row>
    <row r="49" spans="1:9" ht="9" x14ac:dyDescent="0.15">
      <c r="D49" s="13"/>
      <c r="E49" s="109" t="s">
        <v>160</v>
      </c>
      <c r="F49" s="110"/>
      <c r="G49" s="110"/>
      <c r="H49" s="111"/>
    </row>
    <row r="50" spans="1:9" ht="35.1" customHeight="1" x14ac:dyDescent="0.15">
      <c r="D50" s="15" t="s">
        <v>139</v>
      </c>
      <c r="E50" s="52" t="s">
        <v>148</v>
      </c>
      <c r="F50" s="52" t="s">
        <v>149</v>
      </c>
      <c r="G50" s="52" t="s">
        <v>150</v>
      </c>
      <c r="H50" s="52" t="s">
        <v>151</v>
      </c>
      <c r="I50" s="57" t="str">
        <f>I46</f>
        <v>PPS Activity Achievement Count 
(out of 4)</v>
      </c>
    </row>
    <row r="51" spans="1:9" ht="35.1" customHeight="1" x14ac:dyDescent="0.15">
      <c r="A51" s="11">
        <v>10</v>
      </c>
      <c r="B51" s="16">
        <f>_xlfn.IFNA(INDEX('EIP (Draft) Pairings'!$C$22:$N$36,$A51,MATCH('MCO EIP Activity Table'!$F$11,'EIP (Draft) Pairings'!$C$21:$N$21,0)),"")</f>
        <v>0</v>
      </c>
      <c r="D51" s="16" t="str">
        <f>IF(B51=0,"",B51)</f>
        <v/>
      </c>
      <c r="E51" s="53"/>
      <c r="F51" s="53"/>
      <c r="G51" s="53"/>
      <c r="H51" s="53"/>
      <c r="I51" s="60" t="str">
        <f>IF(B51=0,"",COUNTIF(E51:H51,"Yes"))</f>
        <v/>
      </c>
    </row>
    <row r="52" spans="1:9" ht="8.1" customHeight="1" x14ac:dyDescent="0.15">
      <c r="E52" s="54"/>
      <c r="F52" s="54"/>
      <c r="G52" s="54"/>
      <c r="H52" s="54"/>
    </row>
    <row r="53" spans="1:9" ht="9" x14ac:dyDescent="0.15">
      <c r="D53" s="13"/>
      <c r="E53" s="109" t="s">
        <v>160</v>
      </c>
      <c r="F53" s="110"/>
      <c r="G53" s="110"/>
      <c r="H53" s="111"/>
    </row>
    <row r="54" spans="1:9" ht="35.1" customHeight="1" x14ac:dyDescent="0.15">
      <c r="D54" s="15" t="s">
        <v>140</v>
      </c>
      <c r="E54" s="52" t="s">
        <v>148</v>
      </c>
      <c r="F54" s="52" t="s">
        <v>149</v>
      </c>
      <c r="G54" s="52" t="s">
        <v>150</v>
      </c>
      <c r="H54" s="52" t="s">
        <v>151</v>
      </c>
      <c r="I54" s="57" t="str">
        <f>I50</f>
        <v>PPS Activity Achievement Count 
(out of 4)</v>
      </c>
    </row>
    <row r="55" spans="1:9" ht="35.1" customHeight="1" x14ac:dyDescent="0.15">
      <c r="A55" s="11">
        <v>11</v>
      </c>
      <c r="B55" s="16">
        <f>_xlfn.IFNA(INDEX('EIP (Draft) Pairings'!$C$22:$N$36,$A55,MATCH('MCO EIP Activity Table'!$F$11,'EIP (Draft) Pairings'!$C$21:$N$21,0)),"")</f>
        <v>0</v>
      </c>
      <c r="D55" s="16" t="str">
        <f>IF(B55=0,"",B55)</f>
        <v/>
      </c>
      <c r="E55" s="53"/>
      <c r="F55" s="53"/>
      <c r="G55" s="53"/>
      <c r="H55" s="53"/>
      <c r="I55" s="60" t="str">
        <f>IF(B55=0,"",COUNTIF(E55:H55,"Yes"))</f>
        <v/>
      </c>
    </row>
    <row r="56" spans="1:9" ht="8.1" customHeight="1" x14ac:dyDescent="0.15">
      <c r="E56" s="54"/>
      <c r="F56" s="54"/>
      <c r="G56" s="54"/>
      <c r="H56" s="54"/>
    </row>
    <row r="57" spans="1:9" ht="9" x14ac:dyDescent="0.15">
      <c r="D57" s="13"/>
      <c r="E57" s="109" t="s">
        <v>160</v>
      </c>
      <c r="F57" s="110"/>
      <c r="G57" s="110"/>
      <c r="H57" s="111"/>
    </row>
    <row r="58" spans="1:9" ht="35.1" customHeight="1" x14ac:dyDescent="0.15">
      <c r="D58" s="15" t="s">
        <v>141</v>
      </c>
      <c r="E58" s="52" t="s">
        <v>148</v>
      </c>
      <c r="F58" s="52" t="s">
        <v>149</v>
      </c>
      <c r="G58" s="52" t="s">
        <v>150</v>
      </c>
      <c r="H58" s="52" t="s">
        <v>151</v>
      </c>
      <c r="I58" s="57" t="str">
        <f>I54</f>
        <v>PPS Activity Achievement Count 
(out of 4)</v>
      </c>
    </row>
    <row r="59" spans="1:9" ht="35.1" customHeight="1" x14ac:dyDescent="0.15">
      <c r="A59" s="11">
        <v>12</v>
      </c>
      <c r="B59" s="16">
        <f>_xlfn.IFNA(INDEX('EIP (Draft) Pairings'!$C$22:$N$36,$A59,MATCH('MCO EIP Activity Table'!$F$11,'EIP (Draft) Pairings'!$C$21:$N$21,0)),"")</f>
        <v>0</v>
      </c>
      <c r="D59" s="16" t="str">
        <f>IF(B59=0,"",B59)</f>
        <v/>
      </c>
      <c r="E59" s="53"/>
      <c r="F59" s="53"/>
      <c r="G59" s="53"/>
      <c r="H59" s="53"/>
      <c r="I59" s="60" t="str">
        <f>IF(B59=0,"",COUNTIF(E59:H59,"Yes"))</f>
        <v/>
      </c>
    </row>
    <row r="60" spans="1:9" ht="8.1" customHeight="1" x14ac:dyDescent="0.15">
      <c r="E60" s="54"/>
      <c r="F60" s="54"/>
      <c r="G60" s="54"/>
      <c r="H60" s="54"/>
    </row>
    <row r="61" spans="1:9" ht="9" x14ac:dyDescent="0.15">
      <c r="D61" s="13"/>
      <c r="E61" s="109" t="s">
        <v>160</v>
      </c>
      <c r="F61" s="110"/>
      <c r="G61" s="110"/>
      <c r="H61" s="111"/>
    </row>
    <row r="62" spans="1:9" ht="35.1" customHeight="1" x14ac:dyDescent="0.15">
      <c r="D62" s="15" t="s">
        <v>142</v>
      </c>
      <c r="E62" s="52" t="s">
        <v>148</v>
      </c>
      <c r="F62" s="52" t="s">
        <v>149</v>
      </c>
      <c r="G62" s="52" t="s">
        <v>150</v>
      </c>
      <c r="H62" s="52" t="s">
        <v>151</v>
      </c>
      <c r="I62" s="57" t="str">
        <f>I58</f>
        <v>PPS Activity Achievement Count 
(out of 4)</v>
      </c>
    </row>
    <row r="63" spans="1:9" ht="35.1" customHeight="1" x14ac:dyDescent="0.15">
      <c r="A63" s="11">
        <v>13</v>
      </c>
      <c r="B63" s="16">
        <f>_xlfn.IFNA(INDEX('EIP (Draft) Pairings'!$C$22:$N$36,$A63,MATCH('MCO EIP Activity Table'!$F$11,'EIP (Draft) Pairings'!$C$21:$N$21,0)),"")</f>
        <v>0</v>
      </c>
      <c r="D63" s="16" t="str">
        <f>IF(B63=0,"",B63)</f>
        <v/>
      </c>
      <c r="E63" s="53"/>
      <c r="F63" s="53"/>
      <c r="G63" s="53"/>
      <c r="H63" s="53"/>
      <c r="I63" s="60" t="str">
        <f>IF(B63=0,"",COUNTIF(E63:H63,"Yes"))</f>
        <v/>
      </c>
    </row>
    <row r="64" spans="1:9" ht="8.1" customHeight="1" x14ac:dyDescent="0.15">
      <c r="E64" s="54"/>
      <c r="F64" s="54"/>
      <c r="G64" s="54"/>
      <c r="H64" s="54"/>
    </row>
    <row r="65" spans="1:9" ht="9" x14ac:dyDescent="0.15">
      <c r="D65" s="13"/>
      <c r="E65" s="109" t="s">
        <v>160</v>
      </c>
      <c r="F65" s="110"/>
      <c r="G65" s="110"/>
      <c r="H65" s="111"/>
    </row>
    <row r="66" spans="1:9" ht="35.1" customHeight="1" x14ac:dyDescent="0.15">
      <c r="D66" s="15" t="s">
        <v>143</v>
      </c>
      <c r="E66" s="52" t="s">
        <v>148</v>
      </c>
      <c r="F66" s="52" t="s">
        <v>149</v>
      </c>
      <c r="G66" s="52" t="s">
        <v>150</v>
      </c>
      <c r="H66" s="52" t="s">
        <v>151</v>
      </c>
      <c r="I66" s="57" t="str">
        <f>I62</f>
        <v>PPS Activity Achievement Count 
(out of 4)</v>
      </c>
    </row>
    <row r="67" spans="1:9" ht="35.1" customHeight="1" x14ac:dyDescent="0.15">
      <c r="A67" s="11">
        <v>14</v>
      </c>
      <c r="B67" s="16">
        <f>_xlfn.IFNA(INDEX('EIP (Draft) Pairings'!$C$22:$N$36,$A67,MATCH('MCO EIP Activity Table'!$F$11,'EIP (Draft) Pairings'!$C$21:$N$21,0)),"")</f>
        <v>0</v>
      </c>
      <c r="D67" s="16" t="str">
        <f>IF(B67=0,"",B67)</f>
        <v/>
      </c>
      <c r="E67" s="53"/>
      <c r="F67" s="53"/>
      <c r="G67" s="53"/>
      <c r="H67" s="53"/>
      <c r="I67" s="60" t="str">
        <f>IF(B67=0,"",COUNTIF(E67:H67,"Yes"))</f>
        <v/>
      </c>
    </row>
    <row r="68" spans="1:9" ht="8.1" customHeight="1" x14ac:dyDescent="0.15">
      <c r="E68" s="54"/>
      <c r="F68" s="54"/>
      <c r="G68" s="54"/>
      <c r="H68" s="54"/>
    </row>
    <row r="69" spans="1:9" ht="9" x14ac:dyDescent="0.15">
      <c r="D69" s="13"/>
      <c r="E69" s="109" t="s">
        <v>160</v>
      </c>
      <c r="F69" s="110"/>
      <c r="G69" s="110"/>
      <c r="H69" s="111"/>
    </row>
    <row r="70" spans="1:9" ht="35.1" customHeight="1" x14ac:dyDescent="0.15">
      <c r="D70" s="15" t="s">
        <v>144</v>
      </c>
      <c r="E70" s="52" t="s">
        <v>148</v>
      </c>
      <c r="F70" s="52" t="s">
        <v>149</v>
      </c>
      <c r="G70" s="52" t="s">
        <v>150</v>
      </c>
      <c r="H70" s="52" t="s">
        <v>151</v>
      </c>
      <c r="I70" s="57" t="str">
        <f>I66</f>
        <v>PPS Activity Achievement Count 
(out of 4)</v>
      </c>
    </row>
    <row r="71" spans="1:9" ht="35.1" customHeight="1" x14ac:dyDescent="0.15">
      <c r="A71" s="11">
        <v>15</v>
      </c>
      <c r="B71" s="16">
        <f>_xlfn.IFNA(INDEX('EIP (Draft) Pairings'!$C$22:$N$36,$A71,MATCH('MCO EIP Activity Table'!$F$11,'EIP (Draft) Pairings'!$C$21:$N$21,0)),"")</f>
        <v>0</v>
      </c>
      <c r="D71" s="16" t="str">
        <f>IF(B71=0,"",B71)</f>
        <v/>
      </c>
      <c r="E71" s="53"/>
      <c r="F71" s="53"/>
      <c r="G71" s="53"/>
      <c r="H71" s="53"/>
      <c r="I71" s="60" t="str">
        <f>IF(B71=0,"",COUNTIF(E71:H71,"Yes"))</f>
        <v/>
      </c>
    </row>
    <row r="73" spans="1:9" s="63" customFormat="1" ht="11.25" x14ac:dyDescent="0.2">
      <c r="D73" s="64" t="s">
        <v>174</v>
      </c>
    </row>
    <row r="75" spans="1:9" ht="21.95" customHeight="1" x14ac:dyDescent="0.15">
      <c r="D75" s="15" t="s">
        <v>0</v>
      </c>
      <c r="E75" s="58" t="s">
        <v>175</v>
      </c>
      <c r="F75" s="109" t="s">
        <v>176</v>
      </c>
      <c r="G75" s="110"/>
      <c r="H75" s="110"/>
      <c r="I75" s="111"/>
    </row>
    <row r="76" spans="1:9" ht="27.95" customHeight="1" x14ac:dyDescent="0.15">
      <c r="D76" s="16" t="str">
        <f>D15</f>
        <v>Advocate Community Providers</v>
      </c>
      <c r="E76" s="60">
        <f>IF(D76="","",I15)</f>
        <v>0</v>
      </c>
      <c r="F76" s="133"/>
      <c r="G76" s="134"/>
      <c r="H76" s="134"/>
      <c r="I76" s="135"/>
    </row>
    <row r="77" spans="1:9" ht="27.95" customHeight="1" x14ac:dyDescent="0.15">
      <c r="D77" s="16" t="str">
        <f>D19</f>
        <v>Bronx Health Access PPS</v>
      </c>
      <c r="E77" s="60">
        <f>IF(D77="","",I19)</f>
        <v>0</v>
      </c>
      <c r="F77" s="133"/>
      <c r="G77" s="134"/>
      <c r="H77" s="134"/>
      <c r="I77" s="135"/>
    </row>
    <row r="78" spans="1:9" ht="27.95" customHeight="1" x14ac:dyDescent="0.15">
      <c r="D78" s="16" t="str">
        <f>D23</f>
        <v>Montefiore Hudson Valley Collaborative</v>
      </c>
      <c r="E78" s="60">
        <f>IF(D78="","",I23)</f>
        <v>0</v>
      </c>
      <c r="F78" s="133"/>
      <c r="G78" s="134"/>
      <c r="H78" s="134"/>
      <c r="I78" s="135"/>
    </row>
    <row r="79" spans="1:9" ht="27.95" customHeight="1" x14ac:dyDescent="0.15">
      <c r="D79" s="16" t="str">
        <f>D27</f>
        <v>Mount Sinai LLC</v>
      </c>
      <c r="E79" s="60">
        <f>IF(D79="","",I27)</f>
        <v>0</v>
      </c>
      <c r="F79" s="133"/>
      <c r="G79" s="134"/>
      <c r="H79" s="134"/>
      <c r="I79" s="135"/>
    </row>
    <row r="80" spans="1:9" ht="27.95" customHeight="1" x14ac:dyDescent="0.15">
      <c r="D80" s="16" t="str">
        <f>D31</f>
        <v>Nassau Queens PPS</v>
      </c>
      <c r="E80" s="60">
        <f>IF(D80="","",I31)</f>
        <v>0</v>
      </c>
      <c r="F80" s="133"/>
      <c r="G80" s="134"/>
      <c r="H80" s="134"/>
      <c r="I80" s="135"/>
    </row>
    <row r="81" spans="4:9" ht="27.95" customHeight="1" x14ac:dyDescent="0.15">
      <c r="D81" s="16" t="str">
        <f>D35</f>
        <v>Bronx Partners for Healthy Communities</v>
      </c>
      <c r="E81" s="60">
        <f>IF(D81="","",I35)</f>
        <v>0</v>
      </c>
      <c r="F81" s="133"/>
      <c r="G81" s="134"/>
      <c r="H81" s="134"/>
      <c r="I81" s="135"/>
    </row>
    <row r="82" spans="4:9" ht="27.95" customHeight="1" x14ac:dyDescent="0.15">
      <c r="D82" s="16" t="str">
        <f>D39</f>
        <v xml:space="preserve">Suffolk Care Collaborative </v>
      </c>
      <c r="E82" s="60">
        <f>IF(D82="","",I39)</f>
        <v>0</v>
      </c>
      <c r="F82" s="133"/>
      <c r="G82" s="134"/>
      <c r="H82" s="134"/>
      <c r="I82" s="135"/>
    </row>
    <row r="83" spans="4:9" ht="27.95" customHeight="1" x14ac:dyDescent="0.15">
      <c r="D83" s="16" t="str">
        <f>D43</f>
        <v>The New York and Presbyterian Hospital</v>
      </c>
      <c r="E83" s="60">
        <f>IF(D83="","",I43)</f>
        <v>0</v>
      </c>
      <c r="F83" s="133"/>
      <c r="G83" s="134"/>
      <c r="H83" s="134"/>
      <c r="I83" s="135"/>
    </row>
    <row r="84" spans="4:9" ht="27.95" customHeight="1" x14ac:dyDescent="0.15">
      <c r="D84" s="16" t="str">
        <f>D47</f>
        <v/>
      </c>
      <c r="E84" s="60" t="str">
        <f>IF(D84="","",I47)</f>
        <v/>
      </c>
      <c r="F84" s="133"/>
      <c r="G84" s="134"/>
      <c r="H84" s="134"/>
      <c r="I84" s="135"/>
    </row>
    <row r="85" spans="4:9" ht="27.95" customHeight="1" x14ac:dyDescent="0.15">
      <c r="D85" s="16" t="str">
        <f>D51</f>
        <v/>
      </c>
      <c r="E85" s="60" t="str">
        <f>IF(D85="","",I51)</f>
        <v/>
      </c>
      <c r="F85" s="133"/>
      <c r="G85" s="134"/>
      <c r="H85" s="134"/>
      <c r="I85" s="135"/>
    </row>
    <row r="86" spans="4:9" ht="27.95" customHeight="1" x14ac:dyDescent="0.15">
      <c r="D86" s="16" t="str">
        <f>D55</f>
        <v/>
      </c>
      <c r="E86" s="60" t="str">
        <f>IF(D86="","",I55)</f>
        <v/>
      </c>
      <c r="F86" s="133"/>
      <c r="G86" s="134"/>
      <c r="H86" s="134"/>
      <c r="I86" s="135"/>
    </row>
    <row r="87" spans="4:9" ht="27.95" customHeight="1" x14ac:dyDescent="0.15">
      <c r="D87" s="16" t="str">
        <f>D59</f>
        <v/>
      </c>
      <c r="E87" s="60" t="str">
        <f>IF(D87="","",I59)</f>
        <v/>
      </c>
      <c r="F87" s="133"/>
      <c r="G87" s="134"/>
      <c r="H87" s="134"/>
      <c r="I87" s="135"/>
    </row>
    <row r="88" spans="4:9" ht="27.95" customHeight="1" x14ac:dyDescent="0.15">
      <c r="D88" s="16" t="str">
        <f>D63</f>
        <v/>
      </c>
      <c r="E88" s="60" t="str">
        <f>IF(D88="","",I63)</f>
        <v/>
      </c>
      <c r="F88" s="133"/>
      <c r="G88" s="134"/>
      <c r="H88" s="134"/>
      <c r="I88" s="135"/>
    </row>
    <row r="89" spans="4:9" ht="27.95" customHeight="1" x14ac:dyDescent="0.15">
      <c r="D89" s="16" t="str">
        <f>D67</f>
        <v/>
      </c>
      <c r="E89" s="60" t="str">
        <f>IF(D89="","",I67)</f>
        <v/>
      </c>
      <c r="F89" s="133"/>
      <c r="G89" s="134"/>
      <c r="H89" s="134"/>
      <c r="I89" s="135"/>
    </row>
    <row r="90" spans="4:9" ht="27.95" customHeight="1" x14ac:dyDescent="0.15">
      <c r="D90" s="16" t="str">
        <f>D71</f>
        <v/>
      </c>
      <c r="E90" s="60" t="str">
        <f>IF(D90="","",I71)</f>
        <v/>
      </c>
      <c r="F90" s="133"/>
      <c r="G90" s="134"/>
      <c r="H90" s="134"/>
      <c r="I90" s="135"/>
    </row>
    <row r="91" spans="4:9" ht="15" customHeight="1" x14ac:dyDescent="0.15">
      <c r="D91" s="16" t="s">
        <v>1</v>
      </c>
      <c r="E91" s="60">
        <f>SUM(E76:E90)</f>
        <v>0</v>
      </c>
      <c r="F91" s="133"/>
      <c r="G91" s="134"/>
      <c r="H91" s="134"/>
      <c r="I91" s="135"/>
    </row>
  </sheetData>
  <sheetProtection password="CB6D" sheet="1" objects="1" scenarios="1"/>
  <mergeCells count="33">
    <mergeCell ref="F87:I87"/>
    <mergeCell ref="F88:I88"/>
    <mergeCell ref="F89:I89"/>
    <mergeCell ref="F90:I90"/>
    <mergeCell ref="F91:I91"/>
    <mergeCell ref="F83:I83"/>
    <mergeCell ref="F82:I82"/>
    <mergeCell ref="F84:I84"/>
    <mergeCell ref="F85:I85"/>
    <mergeCell ref="F86:I86"/>
    <mergeCell ref="D4:I9"/>
    <mergeCell ref="F75:I75"/>
    <mergeCell ref="F76:I76"/>
    <mergeCell ref="F77:I77"/>
    <mergeCell ref="E53:H53"/>
    <mergeCell ref="E13:H13"/>
    <mergeCell ref="E17:H17"/>
    <mergeCell ref="E21:H21"/>
    <mergeCell ref="E25:H25"/>
    <mergeCell ref="E29:H29"/>
    <mergeCell ref="E33:H33"/>
    <mergeCell ref="E37:H37"/>
    <mergeCell ref="E41:H41"/>
    <mergeCell ref="E45:H45"/>
    <mergeCell ref="E49:H49"/>
    <mergeCell ref="E57:H57"/>
    <mergeCell ref="F80:I80"/>
    <mergeCell ref="F81:I81"/>
    <mergeCell ref="E61:H61"/>
    <mergeCell ref="E65:H65"/>
    <mergeCell ref="E69:H69"/>
    <mergeCell ref="F78:I78"/>
    <mergeCell ref="F79:I79"/>
  </mergeCells>
  <dataValidations count="1">
    <dataValidation type="list" showInputMessage="1" showErrorMessage="1" sqref="E15:H15 E19:H19 E23:H23 E27:H27 E31:H31 E35:H35 E39:H39 E43:H43 E47:H47 E51:H51 E55:H55 E59:H59 E63:H63 E67:H67 E71:H71">
      <formula1>$K$3:$K$5</formula1>
    </dataValidation>
  </dataValidation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'EIP (Draft) Pairings'!$BL$30:$BL$40</xm:f>
          </x14:formula1>
          <xm:sqref>E18 E66 E70 E22 E26 E30 E34 E38 E42 E46 E50 E54 E58 E62 E14</xm:sqref>
        </x14:dataValidation>
        <x14:dataValidation type="list" allowBlank="1" showInputMessage="1" showErrorMessage="1">
          <x14:formula1>
            <xm:f>'EIP (Draft) Pairings'!$BM$30:$BM$40</xm:f>
          </x14:formula1>
          <xm:sqref>F18 F66 F70 F22 F26 F30 F34 F38 F42 F46 F50 F54 F58 F62 F14</xm:sqref>
        </x14:dataValidation>
        <x14:dataValidation type="list" allowBlank="1" showInputMessage="1" showErrorMessage="1">
          <x14:formula1>
            <xm:f>'EIP (Draft) Pairings'!$BN$30:$BN$40</xm:f>
          </x14:formula1>
          <xm:sqref>G18 G66 G70 G22 G26 G30 G34 G38 G42 G46 G50 G54 G58 G62 G14</xm:sqref>
        </x14:dataValidation>
        <x14:dataValidation type="list" allowBlank="1" showInputMessage="1" showErrorMessage="1">
          <x14:formula1>
            <xm:f>'EIP (Draft) Pairings'!$BO$30:$BO$40</xm:f>
          </x14:formula1>
          <xm:sqref>H18 H66 H70 H22 H26 H30 H34 H38 H42 H46 H50 H54 H58 H62 H14</xm:sqref>
        </x14:dataValidation>
        <x14:dataValidation type="list" allowBlank="1" showInputMessage="1" showErrorMessage="1">
          <x14:formula1>
            <xm:f>'Drop Downs (Hidden Tab)'!$G$3:$G$15</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L91"/>
  <sheetViews>
    <sheetView topLeftCell="C1" zoomScaleNormal="100" workbookViewId="0">
      <selection activeCell="E18" sqref="E18"/>
    </sheetView>
  </sheetViews>
  <sheetFormatPr defaultColWidth="9.140625" defaultRowHeight="8.25" x14ac:dyDescent="0.15"/>
  <cols>
    <col min="1" max="1" width="4.140625" style="11" hidden="1" customWidth="1"/>
    <col min="2" max="2" width="8.28515625" style="11" hidden="1" customWidth="1"/>
    <col min="3" max="3" width="2.28515625" style="11" customWidth="1"/>
    <col min="4" max="5" width="15.7109375" style="11" customWidth="1"/>
    <col min="6" max="9" width="20.7109375" style="11" customWidth="1"/>
    <col min="10" max="12" width="15.7109375" style="11" customWidth="1"/>
    <col min="13" max="16384" width="9.140625" style="11"/>
  </cols>
  <sheetData>
    <row r="2" spans="1:12" s="63" customFormat="1" ht="11.25" x14ac:dyDescent="0.2">
      <c r="D2" s="64" t="s">
        <v>163</v>
      </c>
    </row>
    <row r="3" spans="1:12" s="63" customFormat="1" ht="11.25" x14ac:dyDescent="0.2">
      <c r="D3" s="64"/>
    </row>
    <row r="4" spans="1:12" s="63" customFormat="1" ht="24" customHeight="1" x14ac:dyDescent="0.2">
      <c r="D4" s="136" t="s">
        <v>180</v>
      </c>
      <c r="E4" s="137"/>
      <c r="F4" s="137"/>
      <c r="G4" s="137"/>
      <c r="H4" s="137"/>
      <c r="I4" s="137"/>
      <c r="J4" s="138"/>
      <c r="K4" s="66"/>
      <c r="L4" s="66"/>
    </row>
    <row r="5" spans="1:12" s="63" customFormat="1" ht="24" customHeight="1" x14ac:dyDescent="0.2">
      <c r="D5" s="139"/>
      <c r="E5" s="140"/>
      <c r="F5" s="140"/>
      <c r="G5" s="140"/>
      <c r="H5" s="140"/>
      <c r="I5" s="140"/>
      <c r="J5" s="141"/>
      <c r="K5" s="66"/>
      <c r="L5" s="66"/>
    </row>
    <row r="6" spans="1:12" s="63" customFormat="1" ht="24" customHeight="1" x14ac:dyDescent="0.2">
      <c r="D6" s="139"/>
      <c r="E6" s="140"/>
      <c r="F6" s="140"/>
      <c r="G6" s="140"/>
      <c r="H6" s="140"/>
      <c r="I6" s="140"/>
      <c r="J6" s="141"/>
      <c r="K6" s="66"/>
      <c r="L6" s="66"/>
    </row>
    <row r="7" spans="1:12" s="63" customFormat="1" ht="24" customHeight="1" x14ac:dyDescent="0.2">
      <c r="D7" s="139"/>
      <c r="E7" s="140"/>
      <c r="F7" s="140"/>
      <c r="G7" s="140"/>
      <c r="H7" s="140"/>
      <c r="I7" s="140"/>
      <c r="J7" s="141"/>
      <c r="K7" s="66"/>
      <c r="L7" s="66"/>
    </row>
    <row r="8" spans="1:12" s="63" customFormat="1" ht="24" customHeight="1" x14ac:dyDescent="0.2">
      <c r="D8" s="139"/>
      <c r="E8" s="140"/>
      <c r="F8" s="140"/>
      <c r="G8" s="140"/>
      <c r="H8" s="140"/>
      <c r="I8" s="140"/>
      <c r="J8" s="141"/>
      <c r="K8" s="66"/>
      <c r="L8" s="66"/>
    </row>
    <row r="9" spans="1:12" s="63" customFormat="1" ht="24" customHeight="1" x14ac:dyDescent="0.2">
      <c r="D9" s="142"/>
      <c r="E9" s="143"/>
      <c r="F9" s="143"/>
      <c r="G9" s="143"/>
      <c r="H9" s="143"/>
      <c r="I9" s="143"/>
      <c r="J9" s="144"/>
      <c r="K9" s="66"/>
      <c r="L9" s="66"/>
    </row>
    <row r="10" spans="1:12" s="63" customFormat="1" ht="11.25" x14ac:dyDescent="0.2"/>
    <row r="11" spans="1:12" s="63" customFormat="1" ht="11.25" x14ac:dyDescent="0.2">
      <c r="D11" s="61" t="s">
        <v>168</v>
      </c>
      <c r="F11" s="62" t="s">
        <v>34</v>
      </c>
    </row>
    <row r="12" spans="1:12" ht="9" x14ac:dyDescent="0.15">
      <c r="D12" s="12"/>
      <c r="E12" s="13"/>
      <c r="F12" s="13"/>
      <c r="G12" s="13"/>
      <c r="H12" s="13"/>
      <c r="I12" s="13"/>
    </row>
    <row r="13" spans="1:12" ht="9" x14ac:dyDescent="0.15">
      <c r="D13" s="13"/>
      <c r="E13" s="13"/>
      <c r="F13" s="109" t="s">
        <v>145</v>
      </c>
      <c r="G13" s="110"/>
      <c r="H13" s="110"/>
      <c r="I13" s="111"/>
    </row>
    <row r="14" spans="1:12" ht="35.1" customHeight="1" x14ac:dyDescent="0.15">
      <c r="D14" s="15" t="s">
        <v>130</v>
      </c>
      <c r="E14" s="67" t="s">
        <v>161</v>
      </c>
      <c r="F14" s="52" t="s">
        <v>148</v>
      </c>
      <c r="G14" s="52" t="s">
        <v>149</v>
      </c>
      <c r="H14" s="52" t="s">
        <v>150</v>
      </c>
      <c r="I14" s="52" t="s">
        <v>151</v>
      </c>
      <c r="J14" s="49" t="s">
        <v>147</v>
      </c>
    </row>
    <row r="15" spans="1:12" ht="35.1" customHeight="1" x14ac:dyDescent="0.15">
      <c r="A15" s="11">
        <v>1</v>
      </c>
      <c r="B15" s="16" t="str">
        <f>_xlfn.IFNA(INDEX('EIP (Draft) Pairings'!$C$22:$N$36,$A15,MATCH('MCO EIP Payment Table'!$F$11,'EIP (Draft) Pairings'!$C$21:$N$21,0)),"")</f>
        <v>Advocate Community Providers</v>
      </c>
      <c r="D15" s="16" t="str">
        <f>IF(B15=0,"",B15)</f>
        <v>Advocate Community Providers</v>
      </c>
      <c r="E15" s="53"/>
      <c r="F15" s="53"/>
      <c r="G15" s="53"/>
      <c r="H15" s="53"/>
      <c r="I15" s="53"/>
      <c r="J15" s="35">
        <f>IF(B15=0,"",SUM(F15:I15))</f>
        <v>0</v>
      </c>
    </row>
    <row r="16" spans="1:12" ht="8.1" customHeight="1" x14ac:dyDescent="0.15">
      <c r="E16" s="54"/>
      <c r="F16" s="54"/>
      <c r="G16" s="54"/>
      <c r="H16" s="54"/>
      <c r="I16" s="54"/>
    </row>
    <row r="17" spans="1:10" ht="9" x14ac:dyDescent="0.15">
      <c r="D17" s="13"/>
      <c r="E17" s="55"/>
      <c r="F17" s="148" t="s">
        <v>145</v>
      </c>
      <c r="G17" s="149"/>
      <c r="H17" s="149"/>
      <c r="I17" s="150"/>
    </row>
    <row r="18" spans="1:10" ht="35.1" customHeight="1" x14ac:dyDescent="0.15">
      <c r="D18" s="15" t="s">
        <v>131</v>
      </c>
      <c r="E18" s="67" t="str">
        <f>E14</f>
        <v>MCO Revenue Total</v>
      </c>
      <c r="F18" s="52" t="s">
        <v>148</v>
      </c>
      <c r="G18" s="52" t="s">
        <v>149</v>
      </c>
      <c r="H18" s="52" t="s">
        <v>150</v>
      </c>
      <c r="I18" s="52" t="s">
        <v>151</v>
      </c>
      <c r="J18" s="49" t="s">
        <v>147</v>
      </c>
    </row>
    <row r="19" spans="1:10" ht="35.1" customHeight="1" x14ac:dyDescent="0.15">
      <c r="A19" s="11">
        <v>2</v>
      </c>
      <c r="B19" s="16" t="str">
        <f>_xlfn.IFNA(INDEX('EIP (Draft) Pairings'!$C$22:$N$36,$A19,MATCH('MCO EIP Payment Table'!$F$11,'EIP (Draft) Pairings'!$C$21:$N$21,0)),"")</f>
        <v>Bronx Health Access PPS</v>
      </c>
      <c r="D19" s="16" t="str">
        <f>IF(B19=0,"",B19)</f>
        <v>Bronx Health Access PPS</v>
      </c>
      <c r="E19" s="53"/>
      <c r="F19" s="53"/>
      <c r="G19" s="53"/>
      <c r="H19" s="53"/>
      <c r="I19" s="53"/>
      <c r="J19" s="35">
        <f>IF(B19=0,"",SUM(F19:I19))</f>
        <v>0</v>
      </c>
    </row>
    <row r="20" spans="1:10" ht="8.1" customHeight="1" x14ac:dyDescent="0.15">
      <c r="E20" s="54"/>
      <c r="F20" s="54"/>
      <c r="G20" s="54"/>
      <c r="H20" s="54"/>
      <c r="I20" s="54"/>
    </row>
    <row r="21" spans="1:10" ht="9" x14ac:dyDescent="0.15">
      <c r="D21" s="13"/>
      <c r="E21" s="55"/>
      <c r="F21" s="148" t="s">
        <v>145</v>
      </c>
      <c r="G21" s="149"/>
      <c r="H21" s="149"/>
      <c r="I21" s="150"/>
    </row>
    <row r="22" spans="1:10" ht="35.1" customHeight="1" x14ac:dyDescent="0.15">
      <c r="D22" s="15" t="s">
        <v>132</v>
      </c>
      <c r="E22" s="67" t="str">
        <f>E18</f>
        <v>MCO Revenue Total</v>
      </c>
      <c r="F22" s="52" t="s">
        <v>148</v>
      </c>
      <c r="G22" s="52" t="s">
        <v>149</v>
      </c>
      <c r="H22" s="52" t="s">
        <v>150</v>
      </c>
      <c r="I22" s="52" t="s">
        <v>151</v>
      </c>
      <c r="J22" s="49" t="s">
        <v>147</v>
      </c>
    </row>
    <row r="23" spans="1:10" ht="35.1" customHeight="1" x14ac:dyDescent="0.15">
      <c r="A23" s="11">
        <v>3</v>
      </c>
      <c r="B23" s="16" t="str">
        <f>_xlfn.IFNA(INDEX('EIP (Draft) Pairings'!$C$22:$N$36,$A23,MATCH('MCO EIP Payment Table'!$F$11,'EIP (Draft) Pairings'!$C$21:$N$21,0)),"")</f>
        <v>Montefiore Hudson Valley Collaborative</v>
      </c>
      <c r="D23" s="16" t="str">
        <f>IF(B23=0,"",B23)</f>
        <v>Montefiore Hudson Valley Collaborative</v>
      </c>
      <c r="E23" s="53"/>
      <c r="F23" s="53"/>
      <c r="G23" s="53"/>
      <c r="H23" s="53"/>
      <c r="I23" s="53"/>
      <c r="J23" s="35">
        <f>IF(B23=0,"",SUM(F23:I23))</f>
        <v>0</v>
      </c>
    </row>
    <row r="24" spans="1:10" ht="8.1" customHeight="1" x14ac:dyDescent="0.15">
      <c r="E24" s="54"/>
      <c r="F24" s="54"/>
      <c r="G24" s="54"/>
      <c r="H24" s="54"/>
      <c r="I24" s="54"/>
    </row>
    <row r="25" spans="1:10" ht="9" x14ac:dyDescent="0.15">
      <c r="D25" s="13"/>
      <c r="E25" s="55"/>
      <c r="F25" s="148" t="s">
        <v>145</v>
      </c>
      <c r="G25" s="149"/>
      <c r="H25" s="149"/>
      <c r="I25" s="150"/>
    </row>
    <row r="26" spans="1:10" ht="35.1" customHeight="1" x14ac:dyDescent="0.15">
      <c r="D26" s="15" t="s">
        <v>133</v>
      </c>
      <c r="E26" s="67" t="str">
        <f>E22</f>
        <v>MCO Revenue Total</v>
      </c>
      <c r="F26" s="52" t="s">
        <v>148</v>
      </c>
      <c r="G26" s="52" t="s">
        <v>149</v>
      </c>
      <c r="H26" s="52" t="s">
        <v>150</v>
      </c>
      <c r="I26" s="52" t="s">
        <v>151</v>
      </c>
      <c r="J26" s="49" t="s">
        <v>147</v>
      </c>
    </row>
    <row r="27" spans="1:10" ht="35.1" customHeight="1" x14ac:dyDescent="0.15">
      <c r="A27" s="11">
        <v>4</v>
      </c>
      <c r="B27" s="16" t="str">
        <f>_xlfn.IFNA(INDEX('EIP (Draft) Pairings'!$C$22:$N$36,$A27,MATCH('MCO EIP Payment Table'!$F$11,'EIP (Draft) Pairings'!$C$21:$N$21,0)),"")</f>
        <v>Mount Sinai LLC</v>
      </c>
      <c r="D27" s="16" t="str">
        <f>IF(B27=0,"",B27)</f>
        <v>Mount Sinai LLC</v>
      </c>
      <c r="E27" s="53"/>
      <c r="F27" s="53"/>
      <c r="G27" s="53"/>
      <c r="H27" s="53"/>
      <c r="I27" s="53"/>
      <c r="J27" s="35">
        <f>IF(B27=0,"",SUM(F27:I27))</f>
        <v>0</v>
      </c>
    </row>
    <row r="28" spans="1:10" ht="8.1" customHeight="1" x14ac:dyDescent="0.15">
      <c r="E28" s="54"/>
      <c r="F28" s="54"/>
      <c r="G28" s="54"/>
      <c r="H28" s="54"/>
      <c r="I28" s="54"/>
    </row>
    <row r="29" spans="1:10" ht="9" x14ac:dyDescent="0.15">
      <c r="D29" s="13"/>
      <c r="E29" s="55"/>
      <c r="F29" s="148" t="s">
        <v>145</v>
      </c>
      <c r="G29" s="149"/>
      <c r="H29" s="149"/>
      <c r="I29" s="150"/>
    </row>
    <row r="30" spans="1:10" ht="35.1" customHeight="1" x14ac:dyDescent="0.15">
      <c r="D30" s="15" t="s">
        <v>134</v>
      </c>
      <c r="E30" s="67" t="str">
        <f>E26</f>
        <v>MCO Revenue Total</v>
      </c>
      <c r="F30" s="52" t="s">
        <v>148</v>
      </c>
      <c r="G30" s="52" t="s">
        <v>149</v>
      </c>
      <c r="H30" s="52" t="s">
        <v>150</v>
      </c>
      <c r="I30" s="52" t="s">
        <v>151</v>
      </c>
      <c r="J30" s="49" t="s">
        <v>147</v>
      </c>
    </row>
    <row r="31" spans="1:10" ht="35.1" customHeight="1" x14ac:dyDescent="0.15">
      <c r="A31" s="11">
        <v>5</v>
      </c>
      <c r="B31" s="16" t="str">
        <f>_xlfn.IFNA(INDEX('EIP (Draft) Pairings'!$C$22:$N$36,$A31,MATCH('MCO EIP Payment Table'!$F$11,'EIP (Draft) Pairings'!$C$21:$N$21,0)),"")</f>
        <v>Nassau Queens PPS</v>
      </c>
      <c r="D31" s="16" t="str">
        <f>IF(B31=0,"",B31)</f>
        <v>Nassau Queens PPS</v>
      </c>
      <c r="E31" s="53"/>
      <c r="F31" s="53"/>
      <c r="G31" s="53"/>
      <c r="H31" s="53"/>
      <c r="I31" s="53"/>
      <c r="J31" s="35">
        <f>IF(B31=0,"",SUM(F31:I31))</f>
        <v>0</v>
      </c>
    </row>
    <row r="32" spans="1:10" ht="8.1" customHeight="1" x14ac:dyDescent="0.15">
      <c r="E32" s="54"/>
      <c r="F32" s="54"/>
      <c r="G32" s="54"/>
      <c r="H32" s="54"/>
      <c r="I32" s="54"/>
    </row>
    <row r="33" spans="1:10" ht="9" x14ac:dyDescent="0.15">
      <c r="D33" s="13"/>
      <c r="E33" s="55"/>
      <c r="F33" s="148" t="s">
        <v>145</v>
      </c>
      <c r="G33" s="149"/>
      <c r="H33" s="149"/>
      <c r="I33" s="150"/>
    </row>
    <row r="34" spans="1:10" ht="35.1" customHeight="1" x14ac:dyDescent="0.15">
      <c r="D34" s="15" t="s">
        <v>135</v>
      </c>
      <c r="E34" s="67" t="str">
        <f>E30</f>
        <v>MCO Revenue Total</v>
      </c>
      <c r="F34" s="52" t="s">
        <v>148</v>
      </c>
      <c r="G34" s="52" t="s">
        <v>149</v>
      </c>
      <c r="H34" s="52" t="s">
        <v>150</v>
      </c>
      <c r="I34" s="52" t="s">
        <v>151</v>
      </c>
      <c r="J34" s="49" t="s">
        <v>147</v>
      </c>
    </row>
    <row r="35" spans="1:10" ht="35.1" customHeight="1" x14ac:dyDescent="0.15">
      <c r="A35" s="11">
        <v>6</v>
      </c>
      <c r="B35" s="16" t="str">
        <f>_xlfn.IFNA(INDEX('EIP (Draft) Pairings'!$C$22:$N$36,$A35,MATCH('MCO EIP Payment Table'!$F$11,'EIP (Draft) Pairings'!$C$21:$N$21,0)),"")</f>
        <v>Bronx Partners for Healthy Communities</v>
      </c>
      <c r="D35" s="16" t="str">
        <f>IF(B35=0,"",B35)</f>
        <v>Bronx Partners for Healthy Communities</v>
      </c>
      <c r="E35" s="53"/>
      <c r="F35" s="53"/>
      <c r="G35" s="53"/>
      <c r="H35" s="53"/>
      <c r="I35" s="53"/>
      <c r="J35" s="35">
        <f>IF(B35=0,"",SUM(F35:I35))</f>
        <v>0</v>
      </c>
    </row>
    <row r="36" spans="1:10" ht="8.1" customHeight="1" x14ac:dyDescent="0.15">
      <c r="E36" s="54"/>
      <c r="F36" s="54"/>
      <c r="G36" s="54"/>
      <c r="H36" s="54"/>
      <c r="I36" s="54"/>
    </row>
    <row r="37" spans="1:10" ht="9" x14ac:dyDescent="0.15">
      <c r="D37" s="13"/>
      <c r="E37" s="55"/>
      <c r="F37" s="148" t="s">
        <v>145</v>
      </c>
      <c r="G37" s="149"/>
      <c r="H37" s="149"/>
      <c r="I37" s="150"/>
    </row>
    <row r="38" spans="1:10" ht="35.1" customHeight="1" x14ac:dyDescent="0.15">
      <c r="D38" s="15" t="s">
        <v>136</v>
      </c>
      <c r="E38" s="67" t="str">
        <f>E34</f>
        <v>MCO Revenue Total</v>
      </c>
      <c r="F38" s="52" t="s">
        <v>148</v>
      </c>
      <c r="G38" s="52" t="s">
        <v>149</v>
      </c>
      <c r="H38" s="52" t="s">
        <v>150</v>
      </c>
      <c r="I38" s="52" t="s">
        <v>151</v>
      </c>
      <c r="J38" s="49" t="s">
        <v>147</v>
      </c>
    </row>
    <row r="39" spans="1:10" ht="35.1" customHeight="1" x14ac:dyDescent="0.15">
      <c r="A39" s="11">
        <v>7</v>
      </c>
      <c r="B39" s="16" t="str">
        <f>_xlfn.IFNA(INDEX('EIP (Draft) Pairings'!$C$22:$N$36,$A39,MATCH('MCO EIP Payment Table'!$F$11,'EIP (Draft) Pairings'!$C$21:$N$21,0)),"")</f>
        <v xml:space="preserve">Suffolk Care Collaborative </v>
      </c>
      <c r="D39" s="16" t="str">
        <f>IF(B39=0,"",B39)</f>
        <v xml:space="preserve">Suffolk Care Collaborative </v>
      </c>
      <c r="E39" s="53"/>
      <c r="F39" s="53"/>
      <c r="G39" s="53"/>
      <c r="H39" s="53"/>
      <c r="I39" s="53"/>
      <c r="J39" s="35">
        <f>IF(B39=0,"",SUM(F39:I39))</f>
        <v>0</v>
      </c>
    </row>
    <row r="40" spans="1:10" ht="8.1" customHeight="1" x14ac:dyDescent="0.15">
      <c r="E40" s="54"/>
      <c r="F40" s="54"/>
      <c r="G40" s="54"/>
      <c r="H40" s="54"/>
      <c r="I40" s="54"/>
    </row>
    <row r="41" spans="1:10" ht="9" x14ac:dyDescent="0.15">
      <c r="D41" s="13"/>
      <c r="E41" s="55"/>
      <c r="F41" s="148" t="s">
        <v>145</v>
      </c>
      <c r="G41" s="149"/>
      <c r="H41" s="149"/>
      <c r="I41" s="150"/>
    </row>
    <row r="42" spans="1:10" ht="35.1" customHeight="1" x14ac:dyDescent="0.15">
      <c r="D42" s="15" t="s">
        <v>137</v>
      </c>
      <c r="E42" s="67" t="str">
        <f>E38</f>
        <v>MCO Revenue Total</v>
      </c>
      <c r="F42" s="52" t="s">
        <v>148</v>
      </c>
      <c r="G42" s="52" t="s">
        <v>149</v>
      </c>
      <c r="H42" s="52" t="s">
        <v>150</v>
      </c>
      <c r="I42" s="52" t="s">
        <v>151</v>
      </c>
      <c r="J42" s="49" t="s">
        <v>147</v>
      </c>
    </row>
    <row r="43" spans="1:10" ht="35.1" customHeight="1" x14ac:dyDescent="0.15">
      <c r="A43" s="11">
        <v>8</v>
      </c>
      <c r="B43" s="16" t="str">
        <f>_xlfn.IFNA(INDEX('EIP (Draft) Pairings'!$C$22:$N$36,$A43,MATCH('MCO EIP Payment Table'!$F$11,'EIP (Draft) Pairings'!$C$21:$N$21,0)),"")</f>
        <v>The New York and Presbyterian Hospital</v>
      </c>
      <c r="D43" s="16" t="str">
        <f>IF(B43=0,"",B43)</f>
        <v>The New York and Presbyterian Hospital</v>
      </c>
      <c r="E43" s="53"/>
      <c r="F43" s="53"/>
      <c r="G43" s="53"/>
      <c r="H43" s="53"/>
      <c r="I43" s="53"/>
      <c r="J43" s="35">
        <f>IF(B43=0,"",SUM(F43:I43))</f>
        <v>0</v>
      </c>
    </row>
    <row r="44" spans="1:10" ht="8.1" customHeight="1" x14ac:dyDescent="0.15">
      <c r="E44" s="54"/>
      <c r="F44" s="54"/>
      <c r="G44" s="54"/>
      <c r="H44" s="54"/>
      <c r="I44" s="54"/>
    </row>
    <row r="45" spans="1:10" ht="9" x14ac:dyDescent="0.15">
      <c r="D45" s="13"/>
      <c r="E45" s="55"/>
      <c r="F45" s="148" t="s">
        <v>145</v>
      </c>
      <c r="G45" s="149"/>
      <c r="H45" s="149"/>
      <c r="I45" s="150"/>
    </row>
    <row r="46" spans="1:10" ht="35.1" customHeight="1" x14ac:dyDescent="0.15">
      <c r="D46" s="15" t="s">
        <v>138</v>
      </c>
      <c r="E46" s="67" t="str">
        <f>E42</f>
        <v>MCO Revenue Total</v>
      </c>
      <c r="F46" s="52" t="s">
        <v>148</v>
      </c>
      <c r="G46" s="52" t="s">
        <v>149</v>
      </c>
      <c r="H46" s="52" t="s">
        <v>150</v>
      </c>
      <c r="I46" s="52" t="s">
        <v>151</v>
      </c>
      <c r="J46" s="49" t="s">
        <v>147</v>
      </c>
    </row>
    <row r="47" spans="1:10" ht="35.1" customHeight="1" x14ac:dyDescent="0.15">
      <c r="A47" s="11">
        <v>9</v>
      </c>
      <c r="B47" s="16">
        <f>_xlfn.IFNA(INDEX('EIP (Draft) Pairings'!$C$22:$N$36,$A47,MATCH('MCO EIP Payment Table'!$F$11,'EIP (Draft) Pairings'!$C$21:$N$21,0)),"")</f>
        <v>0</v>
      </c>
      <c r="D47" s="16" t="str">
        <f>IF(B47=0,"",B47)</f>
        <v/>
      </c>
      <c r="E47" s="53"/>
      <c r="F47" s="53"/>
      <c r="G47" s="53"/>
      <c r="H47" s="53"/>
      <c r="I47" s="53"/>
      <c r="J47" s="35" t="str">
        <f>IF(B47=0,"",SUM(F47:I47))</f>
        <v/>
      </c>
    </row>
    <row r="48" spans="1:10" ht="8.1" customHeight="1" x14ac:dyDescent="0.15">
      <c r="E48" s="54"/>
      <c r="F48" s="54"/>
      <c r="G48" s="54"/>
      <c r="H48" s="54"/>
      <c r="I48" s="54"/>
    </row>
    <row r="49" spans="1:10" ht="9" x14ac:dyDescent="0.15">
      <c r="D49" s="13"/>
      <c r="E49" s="55"/>
      <c r="F49" s="148" t="s">
        <v>145</v>
      </c>
      <c r="G49" s="149"/>
      <c r="H49" s="149"/>
      <c r="I49" s="150"/>
    </row>
    <row r="50" spans="1:10" ht="35.1" customHeight="1" x14ac:dyDescent="0.15">
      <c r="D50" s="15" t="s">
        <v>139</v>
      </c>
      <c r="E50" s="67" t="str">
        <f>E46</f>
        <v>MCO Revenue Total</v>
      </c>
      <c r="F50" s="52" t="s">
        <v>148</v>
      </c>
      <c r="G50" s="52" t="s">
        <v>149</v>
      </c>
      <c r="H50" s="52" t="s">
        <v>150</v>
      </c>
      <c r="I50" s="52" t="s">
        <v>151</v>
      </c>
      <c r="J50" s="49" t="s">
        <v>147</v>
      </c>
    </row>
    <row r="51" spans="1:10" ht="35.1" customHeight="1" x14ac:dyDescent="0.15">
      <c r="A51" s="11">
        <v>10</v>
      </c>
      <c r="B51" s="16">
        <f>_xlfn.IFNA(INDEX('EIP (Draft) Pairings'!$C$22:$N$36,$A51,MATCH('MCO EIP Payment Table'!$F$11,'EIP (Draft) Pairings'!$C$21:$N$21,0)),"")</f>
        <v>0</v>
      </c>
      <c r="D51" s="16" t="str">
        <f>IF(B51=0,"",B51)</f>
        <v/>
      </c>
      <c r="E51" s="53"/>
      <c r="F51" s="53"/>
      <c r="G51" s="53"/>
      <c r="H51" s="53"/>
      <c r="I51" s="53"/>
      <c r="J51" s="35" t="str">
        <f>IF(B51=0,"",SUM(F51:I51))</f>
        <v/>
      </c>
    </row>
    <row r="52" spans="1:10" ht="8.1" customHeight="1" x14ac:dyDescent="0.15">
      <c r="E52" s="54"/>
      <c r="F52" s="54"/>
      <c r="G52" s="54"/>
      <c r="H52" s="54"/>
      <c r="I52" s="54"/>
    </row>
    <row r="53" spans="1:10" ht="9" x14ac:dyDescent="0.15">
      <c r="D53" s="13"/>
      <c r="E53" s="55"/>
      <c r="F53" s="148" t="s">
        <v>145</v>
      </c>
      <c r="G53" s="149"/>
      <c r="H53" s="149"/>
      <c r="I53" s="150"/>
    </row>
    <row r="54" spans="1:10" ht="35.1" customHeight="1" x14ac:dyDescent="0.15">
      <c r="D54" s="15" t="s">
        <v>140</v>
      </c>
      <c r="E54" s="67" t="str">
        <f>E50</f>
        <v>MCO Revenue Total</v>
      </c>
      <c r="F54" s="52" t="s">
        <v>148</v>
      </c>
      <c r="G54" s="52" t="s">
        <v>149</v>
      </c>
      <c r="H54" s="52" t="s">
        <v>150</v>
      </c>
      <c r="I54" s="52" t="s">
        <v>151</v>
      </c>
      <c r="J54" s="49" t="s">
        <v>147</v>
      </c>
    </row>
    <row r="55" spans="1:10" ht="35.1" customHeight="1" x14ac:dyDescent="0.15">
      <c r="A55" s="11">
        <v>11</v>
      </c>
      <c r="B55" s="16">
        <f>_xlfn.IFNA(INDEX('EIP (Draft) Pairings'!$C$22:$N$36,$A55,MATCH('MCO EIP Payment Table'!$F$11,'EIP (Draft) Pairings'!$C$21:$N$21,0)),"")</f>
        <v>0</v>
      </c>
      <c r="D55" s="16" t="str">
        <f>IF(B55=0,"",B55)</f>
        <v/>
      </c>
      <c r="E55" s="53"/>
      <c r="F55" s="53"/>
      <c r="G55" s="53"/>
      <c r="H55" s="53"/>
      <c r="I55" s="53"/>
      <c r="J55" s="35" t="str">
        <f>IF(B55=0,"",SUM(F55:I55))</f>
        <v/>
      </c>
    </row>
    <row r="56" spans="1:10" ht="8.1" customHeight="1" x14ac:dyDescent="0.15">
      <c r="E56" s="54"/>
      <c r="F56" s="54"/>
      <c r="G56" s="54"/>
      <c r="H56" s="54"/>
      <c r="I56" s="54"/>
    </row>
    <row r="57" spans="1:10" ht="9" x14ac:dyDescent="0.15">
      <c r="D57" s="13"/>
      <c r="E57" s="55"/>
      <c r="F57" s="148" t="s">
        <v>145</v>
      </c>
      <c r="G57" s="149"/>
      <c r="H57" s="149"/>
      <c r="I57" s="150"/>
    </row>
    <row r="58" spans="1:10" ht="35.1" customHeight="1" x14ac:dyDescent="0.15">
      <c r="D58" s="15" t="s">
        <v>141</v>
      </c>
      <c r="E58" s="67" t="str">
        <f>E54</f>
        <v>MCO Revenue Total</v>
      </c>
      <c r="F58" s="52" t="s">
        <v>148</v>
      </c>
      <c r="G58" s="52" t="s">
        <v>149</v>
      </c>
      <c r="H58" s="52" t="s">
        <v>150</v>
      </c>
      <c r="I58" s="52" t="s">
        <v>151</v>
      </c>
      <c r="J58" s="49" t="s">
        <v>147</v>
      </c>
    </row>
    <row r="59" spans="1:10" ht="35.1" customHeight="1" x14ac:dyDescent="0.15">
      <c r="A59" s="11">
        <v>12</v>
      </c>
      <c r="B59" s="16">
        <f>_xlfn.IFNA(INDEX('EIP (Draft) Pairings'!$C$22:$N$36,$A59,MATCH('MCO EIP Payment Table'!$F$11,'EIP (Draft) Pairings'!$C$21:$N$21,0)),"")</f>
        <v>0</v>
      </c>
      <c r="D59" s="16" t="str">
        <f>IF(B59=0,"",B59)</f>
        <v/>
      </c>
      <c r="E59" s="53"/>
      <c r="F59" s="53"/>
      <c r="G59" s="53"/>
      <c r="H59" s="53"/>
      <c r="I59" s="53"/>
      <c r="J59" s="35" t="str">
        <f>IF(B59=0,"",SUM(F59:I59))</f>
        <v/>
      </c>
    </row>
    <row r="60" spans="1:10" ht="8.1" customHeight="1" x14ac:dyDescent="0.15">
      <c r="E60" s="54"/>
      <c r="F60" s="54"/>
      <c r="G60" s="54"/>
      <c r="H60" s="54"/>
      <c r="I60" s="54"/>
    </row>
    <row r="61" spans="1:10" ht="9" x14ac:dyDescent="0.15">
      <c r="D61" s="13"/>
      <c r="E61" s="55"/>
      <c r="F61" s="148" t="s">
        <v>145</v>
      </c>
      <c r="G61" s="149"/>
      <c r="H61" s="149"/>
      <c r="I61" s="150"/>
    </row>
    <row r="62" spans="1:10" ht="35.1" customHeight="1" x14ac:dyDescent="0.15">
      <c r="D62" s="15" t="s">
        <v>142</v>
      </c>
      <c r="E62" s="67" t="str">
        <f>E58</f>
        <v>MCO Revenue Total</v>
      </c>
      <c r="F62" s="52" t="s">
        <v>148</v>
      </c>
      <c r="G62" s="52" t="s">
        <v>149</v>
      </c>
      <c r="H62" s="52" t="s">
        <v>150</v>
      </c>
      <c r="I62" s="52" t="s">
        <v>151</v>
      </c>
      <c r="J62" s="49" t="s">
        <v>147</v>
      </c>
    </row>
    <row r="63" spans="1:10" ht="35.1" customHeight="1" x14ac:dyDescent="0.15">
      <c r="A63" s="11">
        <v>13</v>
      </c>
      <c r="B63" s="16">
        <f>_xlfn.IFNA(INDEX('EIP (Draft) Pairings'!$C$22:$N$36,$A63,MATCH('MCO EIP Payment Table'!$F$11,'EIP (Draft) Pairings'!$C$21:$N$21,0)),"")</f>
        <v>0</v>
      </c>
      <c r="D63" s="16" t="str">
        <f>IF(B63=0,"",B63)</f>
        <v/>
      </c>
      <c r="E63" s="53"/>
      <c r="F63" s="53"/>
      <c r="G63" s="53"/>
      <c r="H63" s="53"/>
      <c r="I63" s="53"/>
      <c r="J63" s="35" t="str">
        <f>IF(B63=0,"",SUM(F63:I63))</f>
        <v/>
      </c>
    </row>
    <row r="64" spans="1:10" ht="8.1" customHeight="1" x14ac:dyDescent="0.15">
      <c r="E64" s="54"/>
      <c r="F64" s="54"/>
      <c r="G64" s="54"/>
      <c r="H64" s="54"/>
      <c r="I64" s="54"/>
    </row>
    <row r="65" spans="1:10" ht="9" x14ac:dyDescent="0.15">
      <c r="D65" s="13"/>
      <c r="E65" s="55"/>
      <c r="F65" s="148" t="s">
        <v>145</v>
      </c>
      <c r="G65" s="149"/>
      <c r="H65" s="149"/>
      <c r="I65" s="150"/>
    </row>
    <row r="66" spans="1:10" ht="35.1" customHeight="1" x14ac:dyDescent="0.15">
      <c r="D66" s="15" t="s">
        <v>143</v>
      </c>
      <c r="E66" s="67" t="str">
        <f>E62</f>
        <v>MCO Revenue Total</v>
      </c>
      <c r="F66" s="52" t="s">
        <v>148</v>
      </c>
      <c r="G66" s="52" t="s">
        <v>149</v>
      </c>
      <c r="H66" s="52" t="s">
        <v>150</v>
      </c>
      <c r="I66" s="52" t="s">
        <v>151</v>
      </c>
      <c r="J66" s="49" t="s">
        <v>147</v>
      </c>
    </row>
    <row r="67" spans="1:10" ht="35.1" customHeight="1" x14ac:dyDescent="0.15">
      <c r="A67" s="11">
        <v>14</v>
      </c>
      <c r="B67" s="16">
        <f>_xlfn.IFNA(INDEX('EIP (Draft) Pairings'!$C$22:$N$36,$A67,MATCH('MCO EIP Payment Table'!$F$11,'EIP (Draft) Pairings'!$C$21:$N$21,0)),"")</f>
        <v>0</v>
      </c>
      <c r="D67" s="16" t="str">
        <f>IF(B67=0,"",B67)</f>
        <v/>
      </c>
      <c r="E67" s="53"/>
      <c r="F67" s="53"/>
      <c r="G67" s="53"/>
      <c r="H67" s="53"/>
      <c r="I67" s="53"/>
      <c r="J67" s="35" t="str">
        <f>IF(B67=0,"",SUM(F67:I67))</f>
        <v/>
      </c>
    </row>
    <row r="68" spans="1:10" ht="8.1" customHeight="1" x14ac:dyDescent="0.15">
      <c r="E68" s="54"/>
      <c r="F68" s="54"/>
      <c r="G68" s="54"/>
      <c r="H68" s="54"/>
      <c r="I68" s="54"/>
    </row>
    <row r="69" spans="1:10" ht="9" x14ac:dyDescent="0.15">
      <c r="D69" s="13"/>
      <c r="E69" s="55"/>
      <c r="F69" s="148" t="s">
        <v>145</v>
      </c>
      <c r="G69" s="149"/>
      <c r="H69" s="149"/>
      <c r="I69" s="150"/>
    </row>
    <row r="70" spans="1:10" ht="35.1" customHeight="1" x14ac:dyDescent="0.15">
      <c r="D70" s="15" t="s">
        <v>144</v>
      </c>
      <c r="E70" s="67" t="str">
        <f>E66</f>
        <v>MCO Revenue Total</v>
      </c>
      <c r="F70" s="52" t="s">
        <v>148</v>
      </c>
      <c r="G70" s="52" t="s">
        <v>149</v>
      </c>
      <c r="H70" s="52" t="s">
        <v>150</v>
      </c>
      <c r="I70" s="52" t="s">
        <v>151</v>
      </c>
      <c r="J70" s="49" t="s">
        <v>147</v>
      </c>
    </row>
    <row r="71" spans="1:10" ht="35.1" customHeight="1" x14ac:dyDescent="0.15">
      <c r="A71" s="11">
        <v>15</v>
      </c>
      <c r="B71" s="16">
        <f>_xlfn.IFNA(INDEX('EIP (Draft) Pairings'!$C$22:$N$36,$A71,MATCH('MCO EIP Payment Table'!$F$11,'EIP (Draft) Pairings'!$C$21:$N$21,0)),"")</f>
        <v>0</v>
      </c>
      <c r="D71" s="16" t="str">
        <f>IF(B71=0,"",B71)</f>
        <v/>
      </c>
      <c r="E71" s="53"/>
      <c r="F71" s="53"/>
      <c r="G71" s="53"/>
      <c r="H71" s="53"/>
      <c r="I71" s="53"/>
      <c r="J71" s="35" t="str">
        <f>IF(B71=0,"",SUM(F71:I71))</f>
        <v/>
      </c>
    </row>
    <row r="73" spans="1:10" s="63" customFormat="1" ht="11.25" x14ac:dyDescent="0.2">
      <c r="D73" s="64" t="s">
        <v>152</v>
      </c>
    </row>
    <row r="75" spans="1:10" ht="21.95" customHeight="1" x14ac:dyDescent="0.15">
      <c r="D75" s="15" t="s">
        <v>0</v>
      </c>
      <c r="E75" s="49" t="s">
        <v>146</v>
      </c>
      <c r="F75" s="109" t="s">
        <v>79</v>
      </c>
      <c r="G75" s="110"/>
      <c r="H75" s="110"/>
      <c r="I75" s="110"/>
      <c r="J75" s="111"/>
    </row>
    <row r="76" spans="1:10" ht="24.95" customHeight="1" x14ac:dyDescent="0.15">
      <c r="D76" s="16" t="str">
        <f>D15</f>
        <v>Advocate Community Providers</v>
      </c>
      <c r="E76" s="35">
        <f>IF(D76="","",E15-J15)</f>
        <v>0</v>
      </c>
      <c r="F76" s="145"/>
      <c r="G76" s="146"/>
      <c r="H76" s="146"/>
      <c r="I76" s="146"/>
      <c r="J76" s="147"/>
    </row>
    <row r="77" spans="1:10" ht="24.95" customHeight="1" x14ac:dyDescent="0.15">
      <c r="D77" s="16" t="str">
        <f>D19</f>
        <v>Bronx Health Access PPS</v>
      </c>
      <c r="E77" s="35">
        <f>IF(D77="","",E19-J19)</f>
        <v>0</v>
      </c>
      <c r="F77" s="145"/>
      <c r="G77" s="146"/>
      <c r="H77" s="146"/>
      <c r="I77" s="146"/>
      <c r="J77" s="147"/>
    </row>
    <row r="78" spans="1:10" ht="24.95" customHeight="1" x14ac:dyDescent="0.15">
      <c r="D78" s="16" t="str">
        <f>D23</f>
        <v>Montefiore Hudson Valley Collaborative</v>
      </c>
      <c r="E78" s="35">
        <f>IF(D78="","",E23-J23)</f>
        <v>0</v>
      </c>
      <c r="F78" s="145"/>
      <c r="G78" s="146"/>
      <c r="H78" s="146"/>
      <c r="I78" s="146"/>
      <c r="J78" s="147"/>
    </row>
    <row r="79" spans="1:10" ht="24.95" customHeight="1" x14ac:dyDescent="0.15">
      <c r="D79" s="16" t="str">
        <f>D27</f>
        <v>Mount Sinai LLC</v>
      </c>
      <c r="E79" s="35">
        <f>IF(D79="","",E27-J27)</f>
        <v>0</v>
      </c>
      <c r="F79" s="145"/>
      <c r="G79" s="146"/>
      <c r="H79" s="146"/>
      <c r="I79" s="146"/>
      <c r="J79" s="147"/>
    </row>
    <row r="80" spans="1:10" ht="24.95" customHeight="1" x14ac:dyDescent="0.15">
      <c r="D80" s="16" t="str">
        <f>D31</f>
        <v>Nassau Queens PPS</v>
      </c>
      <c r="E80" s="35">
        <f>IF(D80="","",E31-J31)</f>
        <v>0</v>
      </c>
      <c r="F80" s="145"/>
      <c r="G80" s="146"/>
      <c r="H80" s="146"/>
      <c r="I80" s="146"/>
      <c r="J80" s="147"/>
    </row>
    <row r="81" spans="4:10" ht="24.95" customHeight="1" x14ac:dyDescent="0.15">
      <c r="D81" s="16" t="str">
        <f>D35</f>
        <v>Bronx Partners for Healthy Communities</v>
      </c>
      <c r="E81" s="35">
        <f>IF(D81="","",E35-J35)</f>
        <v>0</v>
      </c>
      <c r="F81" s="145"/>
      <c r="G81" s="146"/>
      <c r="H81" s="146"/>
      <c r="I81" s="146"/>
      <c r="J81" s="147"/>
    </row>
    <row r="82" spans="4:10" ht="24.95" customHeight="1" x14ac:dyDescent="0.15">
      <c r="D82" s="16" t="str">
        <f>D39</f>
        <v xml:space="preserve">Suffolk Care Collaborative </v>
      </c>
      <c r="E82" s="35">
        <f>IF(D82="","",E39-J39)</f>
        <v>0</v>
      </c>
      <c r="F82" s="145"/>
      <c r="G82" s="146"/>
      <c r="H82" s="146"/>
      <c r="I82" s="146"/>
      <c r="J82" s="147"/>
    </row>
    <row r="83" spans="4:10" ht="24.95" customHeight="1" x14ac:dyDescent="0.15">
      <c r="D83" s="16" t="str">
        <f>D43</f>
        <v>The New York and Presbyterian Hospital</v>
      </c>
      <c r="E83" s="35">
        <f>IF(D83="","",E43-J43)</f>
        <v>0</v>
      </c>
      <c r="F83" s="145"/>
      <c r="G83" s="146"/>
      <c r="H83" s="146"/>
      <c r="I83" s="146"/>
      <c r="J83" s="147"/>
    </row>
    <row r="84" spans="4:10" ht="24.95" customHeight="1" x14ac:dyDescent="0.15">
      <c r="D84" s="16" t="str">
        <f>D47</f>
        <v/>
      </c>
      <c r="E84" s="35" t="str">
        <f>IF(D84="","",E47-J47)</f>
        <v/>
      </c>
      <c r="F84" s="145"/>
      <c r="G84" s="146"/>
      <c r="H84" s="146"/>
      <c r="I84" s="146"/>
      <c r="J84" s="147"/>
    </row>
    <row r="85" spans="4:10" ht="24.95" customHeight="1" x14ac:dyDescent="0.15">
      <c r="D85" s="16" t="str">
        <f>D51</f>
        <v/>
      </c>
      <c r="E85" s="35" t="str">
        <f>IF(D85="","",E51-J51)</f>
        <v/>
      </c>
      <c r="F85" s="145"/>
      <c r="G85" s="146"/>
      <c r="H85" s="146"/>
      <c r="I85" s="146"/>
      <c r="J85" s="147"/>
    </row>
    <row r="86" spans="4:10" ht="24.95" customHeight="1" x14ac:dyDescent="0.15">
      <c r="D86" s="16" t="str">
        <f>D55</f>
        <v/>
      </c>
      <c r="E86" s="35" t="str">
        <f>IF(D86="","",E55-J55)</f>
        <v/>
      </c>
      <c r="F86" s="145"/>
      <c r="G86" s="146"/>
      <c r="H86" s="146"/>
      <c r="I86" s="146"/>
      <c r="J86" s="147"/>
    </row>
    <row r="87" spans="4:10" ht="24.95" customHeight="1" x14ac:dyDescent="0.15">
      <c r="D87" s="16" t="str">
        <f>D59</f>
        <v/>
      </c>
      <c r="E87" s="35" t="str">
        <f>IF(D87="","",E59-J59)</f>
        <v/>
      </c>
      <c r="F87" s="145"/>
      <c r="G87" s="146"/>
      <c r="H87" s="146"/>
      <c r="I87" s="146"/>
      <c r="J87" s="147"/>
    </row>
    <row r="88" spans="4:10" ht="24.95" customHeight="1" x14ac:dyDescent="0.15">
      <c r="D88" s="16" t="str">
        <f>D63</f>
        <v/>
      </c>
      <c r="E88" s="35" t="str">
        <f>IF(D88="","",E63-J63)</f>
        <v/>
      </c>
      <c r="F88" s="145"/>
      <c r="G88" s="146"/>
      <c r="H88" s="146"/>
      <c r="I88" s="146"/>
      <c r="J88" s="147"/>
    </row>
    <row r="89" spans="4:10" ht="24.95" customHeight="1" x14ac:dyDescent="0.15">
      <c r="D89" s="16" t="str">
        <f>D67</f>
        <v/>
      </c>
      <c r="E89" s="35" t="str">
        <f>IF(D89="","",E67-J67)</f>
        <v/>
      </c>
      <c r="F89" s="145"/>
      <c r="G89" s="146"/>
      <c r="H89" s="146"/>
      <c r="I89" s="146"/>
      <c r="J89" s="147"/>
    </row>
    <row r="90" spans="4:10" ht="24.95" customHeight="1" x14ac:dyDescent="0.15">
      <c r="D90" s="16" t="str">
        <f>D71</f>
        <v/>
      </c>
      <c r="E90" s="35" t="str">
        <f>IF(D90="","",E71-J71)</f>
        <v/>
      </c>
      <c r="F90" s="145"/>
      <c r="G90" s="146"/>
      <c r="H90" s="146"/>
      <c r="I90" s="146"/>
      <c r="J90" s="147"/>
    </row>
    <row r="91" spans="4:10" ht="15" customHeight="1" x14ac:dyDescent="0.15">
      <c r="D91" s="16" t="s">
        <v>1</v>
      </c>
      <c r="E91" s="35">
        <f>SUM(E76:E90)</f>
        <v>0</v>
      </c>
      <c r="F91" s="145"/>
      <c r="G91" s="146"/>
      <c r="H91" s="146"/>
      <c r="I91" s="146"/>
      <c r="J91" s="147"/>
    </row>
  </sheetData>
  <mergeCells count="33">
    <mergeCell ref="D4:J9"/>
    <mergeCell ref="F53:I53"/>
    <mergeCell ref="F29:I29"/>
    <mergeCell ref="F13:I13"/>
    <mergeCell ref="F17:I17"/>
    <mergeCell ref="F21:I21"/>
    <mergeCell ref="F25:I25"/>
    <mergeCell ref="F33:I33"/>
    <mergeCell ref="F41:I41"/>
    <mergeCell ref="F37:I37"/>
    <mergeCell ref="F49:I49"/>
    <mergeCell ref="F45:I45"/>
    <mergeCell ref="F57:I57"/>
    <mergeCell ref="F61:I61"/>
    <mergeCell ref="F65:I65"/>
    <mergeCell ref="F69:I69"/>
    <mergeCell ref="F86:J86"/>
    <mergeCell ref="F91:J91"/>
    <mergeCell ref="F75:J75"/>
    <mergeCell ref="F76:J76"/>
    <mergeCell ref="F77:J77"/>
    <mergeCell ref="F78:J78"/>
    <mergeCell ref="F79:J79"/>
    <mergeCell ref="F80:J80"/>
    <mergeCell ref="F83:J83"/>
    <mergeCell ref="F84:J84"/>
    <mergeCell ref="F85:J85"/>
    <mergeCell ref="F81:J81"/>
    <mergeCell ref="F82:J82"/>
    <mergeCell ref="F90:J90"/>
    <mergeCell ref="F89:J89"/>
    <mergeCell ref="F88:J88"/>
    <mergeCell ref="F87:J87"/>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'EIP (Draft) Pairings'!$BO$30:$BO$40</xm:f>
          </x14:formula1>
          <xm:sqref>I14 I66 I18 I22 I26 I30 I34 I38 I42 I46 I50 I54 I58 I62 I70</xm:sqref>
        </x14:dataValidation>
        <x14:dataValidation type="list" allowBlank="1" showInputMessage="1" showErrorMessage="1">
          <x14:formula1>
            <xm:f>'EIP (Draft) Pairings'!$BN$30:$BN$40</xm:f>
          </x14:formula1>
          <xm:sqref>H14 H66 H18 H22 H26 H30 H34 H38 H42 H46 H50 H54 H58 H62 H70</xm:sqref>
        </x14:dataValidation>
        <x14:dataValidation type="list" allowBlank="1" showInputMessage="1" showErrorMessage="1">
          <x14:formula1>
            <xm:f>'EIP (Draft) Pairings'!$BM$30:$BM$40</xm:f>
          </x14:formula1>
          <xm:sqref>G14 G66 G18 G22 G26 G30 G34 G38 G42 G46 G50 G54 G58 G62 G70</xm:sqref>
        </x14:dataValidation>
        <x14:dataValidation type="list" allowBlank="1" showInputMessage="1" showErrorMessage="1">
          <x14:formula1>
            <xm:f>'EIP (Draft) Pairings'!$BL$30:$BL$40</xm:f>
          </x14:formula1>
          <xm:sqref>F14 F66 F18 F22 F26 F30 F34 F38 F42 F46 F50 F54 F58 F62 F70</xm:sqref>
        </x14:dataValidation>
        <x14:dataValidation type="list" allowBlank="1" showInputMessage="1" showErrorMessage="1">
          <x14:formula1>
            <xm:f>'Drop Downs (Hidden Tab)'!$G$3:$G$15</xm:f>
          </x14:formula1>
          <xm:sqref>F11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L92"/>
  <sheetViews>
    <sheetView topLeftCell="C1" zoomScaleNormal="100" workbookViewId="0">
      <selection activeCell="C1" sqref="C1"/>
    </sheetView>
  </sheetViews>
  <sheetFormatPr defaultColWidth="9.140625" defaultRowHeight="8.25" x14ac:dyDescent="0.15"/>
  <cols>
    <col min="1" max="1" width="4.140625" style="11" hidden="1" customWidth="1"/>
    <col min="2" max="2" width="8.28515625" style="11" hidden="1" customWidth="1"/>
    <col min="3" max="3" width="2.28515625" style="11" customWidth="1"/>
    <col min="4" max="5" width="15.7109375" style="11" customWidth="1"/>
    <col min="6" max="11" width="18.7109375" style="11" customWidth="1"/>
    <col min="12" max="14" width="15.7109375" style="11" customWidth="1"/>
    <col min="15" max="16384" width="9.140625" style="11"/>
  </cols>
  <sheetData>
    <row r="2" spans="1:12" s="63" customFormat="1" ht="11.25" x14ac:dyDescent="0.2">
      <c r="D2" s="64" t="s">
        <v>162</v>
      </c>
    </row>
    <row r="3" spans="1:12" s="63" customFormat="1" ht="11.25" x14ac:dyDescent="0.2">
      <c r="D3" s="64"/>
    </row>
    <row r="4" spans="1:12" s="63" customFormat="1" ht="24" customHeight="1" x14ac:dyDescent="0.2">
      <c r="D4" s="136" t="s">
        <v>179</v>
      </c>
      <c r="E4" s="137"/>
      <c r="F4" s="137"/>
      <c r="G4" s="137"/>
      <c r="H4" s="137"/>
      <c r="I4" s="137"/>
      <c r="J4" s="137"/>
      <c r="K4" s="137"/>
      <c r="L4" s="138"/>
    </row>
    <row r="5" spans="1:12" s="63" customFormat="1" ht="24" customHeight="1" x14ac:dyDescent="0.2">
      <c r="D5" s="139"/>
      <c r="E5" s="140"/>
      <c r="F5" s="140"/>
      <c r="G5" s="140"/>
      <c r="H5" s="140"/>
      <c r="I5" s="140"/>
      <c r="J5" s="140"/>
      <c r="K5" s="140"/>
      <c r="L5" s="141"/>
    </row>
    <row r="6" spans="1:12" s="63" customFormat="1" ht="24" customHeight="1" x14ac:dyDescent="0.2">
      <c r="D6" s="139"/>
      <c r="E6" s="140"/>
      <c r="F6" s="140"/>
      <c r="G6" s="140"/>
      <c r="H6" s="140"/>
      <c r="I6" s="140"/>
      <c r="J6" s="140"/>
      <c r="K6" s="140"/>
      <c r="L6" s="141"/>
    </row>
    <row r="7" spans="1:12" s="63" customFormat="1" ht="24" customHeight="1" x14ac:dyDescent="0.2">
      <c r="D7" s="139"/>
      <c r="E7" s="140"/>
      <c r="F7" s="140"/>
      <c r="G7" s="140"/>
      <c r="H7" s="140"/>
      <c r="I7" s="140"/>
      <c r="J7" s="140"/>
      <c r="K7" s="140"/>
      <c r="L7" s="141"/>
    </row>
    <row r="8" spans="1:12" s="63" customFormat="1" ht="24" customHeight="1" x14ac:dyDescent="0.2">
      <c r="D8" s="139"/>
      <c r="E8" s="140"/>
      <c r="F8" s="140"/>
      <c r="G8" s="140"/>
      <c r="H8" s="140"/>
      <c r="I8" s="140"/>
      <c r="J8" s="140"/>
      <c r="K8" s="140"/>
      <c r="L8" s="141"/>
    </row>
    <row r="9" spans="1:12" s="63" customFormat="1" ht="24" customHeight="1" x14ac:dyDescent="0.2">
      <c r="D9" s="142"/>
      <c r="E9" s="143"/>
      <c r="F9" s="143"/>
      <c r="G9" s="143"/>
      <c r="H9" s="143"/>
      <c r="I9" s="143"/>
      <c r="J9" s="143"/>
      <c r="K9" s="143"/>
      <c r="L9" s="144"/>
    </row>
    <row r="10" spans="1:12" s="63" customFormat="1" ht="11.25" x14ac:dyDescent="0.2"/>
    <row r="11" spans="1:12" s="63" customFormat="1" ht="11.25" x14ac:dyDescent="0.2">
      <c r="D11" s="61" t="s">
        <v>168</v>
      </c>
      <c r="F11" s="62" t="s">
        <v>34</v>
      </c>
    </row>
    <row r="12" spans="1:12" ht="9" x14ac:dyDescent="0.15">
      <c r="D12" s="12"/>
      <c r="E12" s="13"/>
      <c r="F12" s="13"/>
      <c r="G12" s="13"/>
      <c r="H12" s="13"/>
      <c r="I12" s="13"/>
    </row>
    <row r="13" spans="1:12" ht="9" x14ac:dyDescent="0.15">
      <c r="D13" s="13"/>
      <c r="E13" s="13"/>
      <c r="F13" s="109" t="s">
        <v>129</v>
      </c>
      <c r="G13" s="110"/>
      <c r="H13" s="110"/>
      <c r="I13" s="110"/>
      <c r="J13" s="110"/>
      <c r="K13" s="111"/>
    </row>
    <row r="14" spans="1:12" ht="35.1" customHeight="1" x14ac:dyDescent="0.15">
      <c r="D14" s="15" t="s">
        <v>130</v>
      </c>
      <c r="E14" s="67" t="s">
        <v>161</v>
      </c>
      <c r="F14" s="52" t="s">
        <v>98</v>
      </c>
      <c r="G14" s="52" t="s">
        <v>99</v>
      </c>
      <c r="H14" s="52" t="s">
        <v>100</v>
      </c>
      <c r="I14" s="52" t="s">
        <v>101</v>
      </c>
      <c r="J14" s="52" t="s">
        <v>102</v>
      </c>
      <c r="K14" s="52" t="s">
        <v>103</v>
      </c>
      <c r="L14" s="58" t="s">
        <v>75</v>
      </c>
    </row>
    <row r="15" spans="1:12" ht="35.1" customHeight="1" x14ac:dyDescent="0.15">
      <c r="A15" s="11">
        <v>1</v>
      </c>
      <c r="B15" s="16" t="str">
        <f>_xlfn.IFNA(INDEX('EIP (Draft) Pairings'!$C$22:$N$36,$A15,MATCH('MCO EPP Payment Table'!$F$11,'EIP (Draft) Pairings'!$C$21:$N$21,0)),"")</f>
        <v>Advocate Community Providers</v>
      </c>
      <c r="D15" s="16" t="str">
        <f>IF(B15=0,"",B15)</f>
        <v>Advocate Community Providers</v>
      </c>
      <c r="E15" s="53"/>
      <c r="F15" s="53"/>
      <c r="G15" s="53"/>
      <c r="H15" s="53"/>
      <c r="I15" s="53"/>
      <c r="J15" s="53"/>
      <c r="K15" s="53"/>
      <c r="L15" s="35">
        <f>IF(B15=0,"",SUM(F15:K15))</f>
        <v>0</v>
      </c>
    </row>
    <row r="16" spans="1:12" ht="8.1" customHeight="1" x14ac:dyDescent="0.15">
      <c r="E16" s="72"/>
      <c r="F16" s="54"/>
      <c r="G16" s="54"/>
      <c r="H16" s="54"/>
      <c r="I16" s="54"/>
      <c r="J16" s="54"/>
      <c r="K16" s="54"/>
    </row>
    <row r="17" spans="1:12" ht="9" x14ac:dyDescent="0.15">
      <c r="D17" s="13"/>
      <c r="E17" s="73"/>
      <c r="F17" s="148" t="s">
        <v>129</v>
      </c>
      <c r="G17" s="149"/>
      <c r="H17" s="149"/>
      <c r="I17" s="149"/>
      <c r="J17" s="149"/>
      <c r="K17" s="150"/>
    </row>
    <row r="18" spans="1:12" ht="35.1" customHeight="1" x14ac:dyDescent="0.15">
      <c r="D18" s="15" t="s">
        <v>131</v>
      </c>
      <c r="E18" s="67" t="str">
        <f>E14</f>
        <v>MCO Revenue Total</v>
      </c>
      <c r="F18" s="52" t="s">
        <v>98</v>
      </c>
      <c r="G18" s="52" t="s">
        <v>99</v>
      </c>
      <c r="H18" s="52" t="s">
        <v>100</v>
      </c>
      <c r="I18" s="52" t="s">
        <v>101</v>
      </c>
      <c r="J18" s="52" t="s">
        <v>102</v>
      </c>
      <c r="K18" s="52" t="s">
        <v>103</v>
      </c>
      <c r="L18" s="58" t="s">
        <v>75</v>
      </c>
    </row>
    <row r="19" spans="1:12" ht="35.1" customHeight="1" x14ac:dyDescent="0.15">
      <c r="A19" s="11">
        <v>2</v>
      </c>
      <c r="B19" s="16" t="str">
        <f>_xlfn.IFNA(INDEX('EIP (Draft) Pairings'!$C$22:$N$36,$A19,MATCH('MCO EPP Payment Table'!$F$11,'EIP (Draft) Pairings'!$C$21:$N$21,0)),"")</f>
        <v>Bronx Health Access PPS</v>
      </c>
      <c r="D19" s="16" t="str">
        <f>IF(B19=0,"",B19)</f>
        <v>Bronx Health Access PPS</v>
      </c>
      <c r="E19" s="53"/>
      <c r="F19" s="53"/>
      <c r="G19" s="53"/>
      <c r="H19" s="53"/>
      <c r="I19" s="53"/>
      <c r="J19" s="53"/>
      <c r="K19" s="53"/>
      <c r="L19" s="35">
        <f>IF(B19=0,"",SUM(F19:K19))</f>
        <v>0</v>
      </c>
    </row>
    <row r="20" spans="1:12" ht="8.1" customHeight="1" x14ac:dyDescent="0.15">
      <c r="E20" s="72"/>
      <c r="F20" s="54"/>
      <c r="G20" s="54"/>
      <c r="H20" s="54"/>
      <c r="I20" s="54"/>
      <c r="J20" s="54"/>
      <c r="K20" s="54"/>
    </row>
    <row r="21" spans="1:12" ht="9" x14ac:dyDescent="0.15">
      <c r="D21" s="13"/>
      <c r="E21" s="73"/>
      <c r="F21" s="148" t="s">
        <v>129</v>
      </c>
      <c r="G21" s="149"/>
      <c r="H21" s="149"/>
      <c r="I21" s="149"/>
      <c r="J21" s="149"/>
      <c r="K21" s="150"/>
    </row>
    <row r="22" spans="1:12" ht="35.1" customHeight="1" x14ac:dyDescent="0.15">
      <c r="D22" s="15" t="s">
        <v>132</v>
      </c>
      <c r="E22" s="67" t="str">
        <f>E18</f>
        <v>MCO Revenue Total</v>
      </c>
      <c r="F22" s="52" t="s">
        <v>98</v>
      </c>
      <c r="G22" s="52" t="s">
        <v>99</v>
      </c>
      <c r="H22" s="52" t="s">
        <v>100</v>
      </c>
      <c r="I22" s="52" t="s">
        <v>101</v>
      </c>
      <c r="J22" s="52" t="s">
        <v>102</v>
      </c>
      <c r="K22" s="52" t="s">
        <v>103</v>
      </c>
      <c r="L22" s="58" t="s">
        <v>75</v>
      </c>
    </row>
    <row r="23" spans="1:12" ht="35.1" customHeight="1" x14ac:dyDescent="0.15">
      <c r="A23" s="11">
        <v>3</v>
      </c>
      <c r="B23" s="16" t="str">
        <f>_xlfn.IFNA(INDEX('EIP (Draft) Pairings'!$C$22:$N$36,$A23,MATCH('MCO EPP Payment Table'!$F$11,'EIP (Draft) Pairings'!$C$21:$N$21,0)),"")</f>
        <v>Montefiore Hudson Valley Collaborative</v>
      </c>
      <c r="D23" s="16" t="str">
        <f>IF(B23=0,"",B23)</f>
        <v>Montefiore Hudson Valley Collaborative</v>
      </c>
      <c r="E23" s="53"/>
      <c r="F23" s="53"/>
      <c r="G23" s="53"/>
      <c r="H23" s="53"/>
      <c r="I23" s="53"/>
      <c r="J23" s="53"/>
      <c r="K23" s="53"/>
      <c r="L23" s="35">
        <f>IF(B23=0,"",SUM(F23:K23))</f>
        <v>0</v>
      </c>
    </row>
    <row r="24" spans="1:12" ht="8.1" customHeight="1" x14ac:dyDescent="0.15">
      <c r="E24" s="54"/>
      <c r="F24" s="54"/>
      <c r="G24" s="54"/>
      <c r="H24" s="54"/>
      <c r="I24" s="54"/>
      <c r="J24" s="54"/>
      <c r="K24" s="54"/>
    </row>
    <row r="25" spans="1:12" ht="9" x14ac:dyDescent="0.15">
      <c r="D25" s="13"/>
      <c r="E25" s="55"/>
      <c r="F25" s="148" t="s">
        <v>129</v>
      </c>
      <c r="G25" s="149"/>
      <c r="H25" s="149"/>
      <c r="I25" s="149"/>
      <c r="J25" s="149"/>
      <c r="K25" s="150"/>
    </row>
    <row r="26" spans="1:12" ht="35.1" customHeight="1" x14ac:dyDescent="0.15">
      <c r="D26" s="15" t="s">
        <v>133</v>
      </c>
      <c r="E26" s="59" t="s">
        <v>161</v>
      </c>
      <c r="F26" s="52" t="s">
        <v>98</v>
      </c>
      <c r="G26" s="52" t="s">
        <v>99</v>
      </c>
      <c r="H26" s="52" t="s">
        <v>100</v>
      </c>
      <c r="I26" s="52" t="s">
        <v>101</v>
      </c>
      <c r="J26" s="52" t="s">
        <v>102</v>
      </c>
      <c r="K26" s="52" t="s">
        <v>103</v>
      </c>
      <c r="L26" s="58" t="s">
        <v>75</v>
      </c>
    </row>
    <row r="27" spans="1:12" ht="35.1" customHeight="1" x14ac:dyDescent="0.15">
      <c r="A27" s="11">
        <v>4</v>
      </c>
      <c r="B27" s="16" t="str">
        <f>_xlfn.IFNA(INDEX('EIP (Draft) Pairings'!$C$22:$N$36,$A27,MATCH('MCO EPP Payment Table'!$F$11,'EIP (Draft) Pairings'!$C$21:$N$21,0)),"")</f>
        <v>Mount Sinai LLC</v>
      </c>
      <c r="D27" s="16" t="str">
        <f>IF(B27=0,"",B27)</f>
        <v>Mount Sinai LLC</v>
      </c>
      <c r="E27" s="53"/>
      <c r="F27" s="53"/>
      <c r="G27" s="53"/>
      <c r="H27" s="53"/>
      <c r="I27" s="53"/>
      <c r="J27" s="53"/>
      <c r="K27" s="53"/>
      <c r="L27" s="35">
        <f>IF(B27=0,"",SUM(F27:K27))</f>
        <v>0</v>
      </c>
    </row>
    <row r="28" spans="1:12" ht="8.1" customHeight="1" x14ac:dyDescent="0.15">
      <c r="E28" s="54"/>
      <c r="F28" s="54"/>
      <c r="G28" s="54"/>
      <c r="H28" s="54"/>
      <c r="I28" s="54"/>
      <c r="J28" s="54"/>
      <c r="K28" s="54"/>
    </row>
    <row r="29" spans="1:12" ht="9" x14ac:dyDescent="0.15">
      <c r="D29" s="13"/>
      <c r="E29" s="55"/>
      <c r="F29" s="148" t="s">
        <v>129</v>
      </c>
      <c r="G29" s="149"/>
      <c r="H29" s="149"/>
      <c r="I29" s="149"/>
      <c r="J29" s="149"/>
      <c r="K29" s="150"/>
    </row>
    <row r="30" spans="1:12" ht="35.1" customHeight="1" x14ac:dyDescent="0.15">
      <c r="D30" s="15" t="s">
        <v>134</v>
      </c>
      <c r="E30" s="59" t="s">
        <v>161</v>
      </c>
      <c r="F30" s="52" t="s">
        <v>98</v>
      </c>
      <c r="G30" s="52" t="s">
        <v>99</v>
      </c>
      <c r="H30" s="52" t="s">
        <v>100</v>
      </c>
      <c r="I30" s="52" t="s">
        <v>101</v>
      </c>
      <c r="J30" s="52" t="s">
        <v>102</v>
      </c>
      <c r="K30" s="52" t="s">
        <v>103</v>
      </c>
      <c r="L30" s="58" t="s">
        <v>75</v>
      </c>
    </row>
    <row r="31" spans="1:12" ht="35.1" customHeight="1" x14ac:dyDescent="0.15">
      <c r="A31" s="11">
        <v>5</v>
      </c>
      <c r="B31" s="16" t="str">
        <f>_xlfn.IFNA(INDEX('EIP (Draft) Pairings'!$C$22:$N$36,$A31,MATCH('MCO EPP Payment Table'!$F$11,'EIP (Draft) Pairings'!$C$21:$N$21,0)),"")</f>
        <v>Nassau Queens PPS</v>
      </c>
      <c r="D31" s="16" t="str">
        <f>IF(B31=0,"",B31)</f>
        <v>Nassau Queens PPS</v>
      </c>
      <c r="E31" s="53"/>
      <c r="F31" s="53"/>
      <c r="G31" s="53"/>
      <c r="H31" s="53"/>
      <c r="I31" s="53"/>
      <c r="J31" s="53"/>
      <c r="K31" s="53"/>
      <c r="L31" s="35">
        <f>IF(B31=0,"",SUM(F31:K31))</f>
        <v>0</v>
      </c>
    </row>
    <row r="32" spans="1:12" ht="8.1" customHeight="1" x14ac:dyDescent="0.15">
      <c r="E32" s="54"/>
      <c r="F32" s="54"/>
      <c r="G32" s="54"/>
      <c r="H32" s="54"/>
      <c r="I32" s="54"/>
      <c r="J32" s="54"/>
      <c r="K32" s="54"/>
    </row>
    <row r="33" spans="1:12" ht="9" x14ac:dyDescent="0.15">
      <c r="D33" s="13"/>
      <c r="E33" s="55"/>
      <c r="F33" s="148" t="s">
        <v>129</v>
      </c>
      <c r="G33" s="149"/>
      <c r="H33" s="149"/>
      <c r="I33" s="149"/>
      <c r="J33" s="149"/>
      <c r="K33" s="150"/>
    </row>
    <row r="34" spans="1:12" ht="35.1" customHeight="1" x14ac:dyDescent="0.15">
      <c r="D34" s="15" t="s">
        <v>135</v>
      </c>
      <c r="E34" s="59" t="s">
        <v>161</v>
      </c>
      <c r="F34" s="52" t="s">
        <v>98</v>
      </c>
      <c r="G34" s="52" t="s">
        <v>99</v>
      </c>
      <c r="H34" s="52" t="s">
        <v>100</v>
      </c>
      <c r="I34" s="52" t="s">
        <v>101</v>
      </c>
      <c r="J34" s="52" t="s">
        <v>102</v>
      </c>
      <c r="K34" s="52" t="s">
        <v>103</v>
      </c>
      <c r="L34" s="58" t="s">
        <v>75</v>
      </c>
    </row>
    <row r="35" spans="1:12" ht="35.1" customHeight="1" x14ac:dyDescent="0.15">
      <c r="A35" s="11">
        <v>6</v>
      </c>
      <c r="B35" s="16" t="str">
        <f>_xlfn.IFNA(INDEX('EIP (Draft) Pairings'!$C$22:$N$36,$A35,MATCH('MCO EPP Payment Table'!$F$11,'EIP (Draft) Pairings'!$C$21:$N$21,0)),"")</f>
        <v>Bronx Partners for Healthy Communities</v>
      </c>
      <c r="D35" s="16" t="str">
        <f>IF(B35=0,"",B35)</f>
        <v>Bronx Partners for Healthy Communities</v>
      </c>
      <c r="E35" s="53"/>
      <c r="F35" s="53"/>
      <c r="G35" s="53"/>
      <c r="H35" s="53"/>
      <c r="I35" s="53"/>
      <c r="J35" s="53"/>
      <c r="K35" s="53"/>
      <c r="L35" s="35">
        <f>IF(B35=0,"",SUM(F35:K35))</f>
        <v>0</v>
      </c>
    </row>
    <row r="36" spans="1:12" ht="8.1" customHeight="1" x14ac:dyDescent="0.15">
      <c r="E36" s="54"/>
      <c r="F36" s="54"/>
      <c r="G36" s="54"/>
      <c r="H36" s="54"/>
      <c r="I36" s="54"/>
      <c r="J36" s="54"/>
      <c r="K36" s="54"/>
    </row>
    <row r="37" spans="1:12" ht="9" x14ac:dyDescent="0.15">
      <c r="D37" s="13"/>
      <c r="E37" s="55"/>
      <c r="F37" s="148" t="s">
        <v>129</v>
      </c>
      <c r="G37" s="149"/>
      <c r="H37" s="149"/>
      <c r="I37" s="149"/>
      <c r="J37" s="149"/>
      <c r="K37" s="150"/>
    </row>
    <row r="38" spans="1:12" ht="35.1" customHeight="1" x14ac:dyDescent="0.15">
      <c r="D38" s="15" t="s">
        <v>136</v>
      </c>
      <c r="E38" s="59" t="s">
        <v>161</v>
      </c>
      <c r="F38" s="52" t="s">
        <v>98</v>
      </c>
      <c r="G38" s="52" t="s">
        <v>99</v>
      </c>
      <c r="H38" s="52" t="s">
        <v>100</v>
      </c>
      <c r="I38" s="52" t="s">
        <v>101</v>
      </c>
      <c r="J38" s="52" t="s">
        <v>102</v>
      </c>
      <c r="K38" s="52" t="s">
        <v>103</v>
      </c>
      <c r="L38" s="58" t="s">
        <v>75</v>
      </c>
    </row>
    <row r="39" spans="1:12" ht="35.1" customHeight="1" x14ac:dyDescent="0.15">
      <c r="A39" s="11">
        <v>7</v>
      </c>
      <c r="B39" s="16" t="str">
        <f>_xlfn.IFNA(INDEX('EIP (Draft) Pairings'!$C$22:$N$36,$A39,MATCH('MCO EPP Payment Table'!$F$11,'EIP (Draft) Pairings'!$C$21:$N$21,0)),"")</f>
        <v xml:space="preserve">Suffolk Care Collaborative </v>
      </c>
      <c r="D39" s="16" t="str">
        <f>IF(B39=0,"",B39)</f>
        <v xml:space="preserve">Suffolk Care Collaborative </v>
      </c>
      <c r="E39" s="53"/>
      <c r="F39" s="53"/>
      <c r="G39" s="53"/>
      <c r="H39" s="53"/>
      <c r="I39" s="53"/>
      <c r="J39" s="53"/>
      <c r="K39" s="53"/>
      <c r="L39" s="35">
        <f>IF(B39=0,"",SUM(F39:K39))</f>
        <v>0</v>
      </c>
    </row>
    <row r="40" spans="1:12" ht="8.1" customHeight="1" x14ac:dyDescent="0.15">
      <c r="E40" s="54"/>
      <c r="F40" s="54"/>
      <c r="G40" s="54"/>
      <c r="H40" s="54"/>
      <c r="I40" s="54"/>
      <c r="J40" s="54"/>
      <c r="K40" s="54"/>
    </row>
    <row r="41" spans="1:12" ht="9" x14ac:dyDescent="0.15">
      <c r="D41" s="13"/>
      <c r="E41" s="55"/>
      <c r="F41" s="148" t="s">
        <v>129</v>
      </c>
      <c r="G41" s="149"/>
      <c r="H41" s="149"/>
      <c r="I41" s="149"/>
      <c r="J41" s="149"/>
      <c r="K41" s="150"/>
    </row>
    <row r="42" spans="1:12" ht="35.1" customHeight="1" x14ac:dyDescent="0.15">
      <c r="D42" s="15" t="s">
        <v>137</v>
      </c>
      <c r="E42" s="59" t="s">
        <v>161</v>
      </c>
      <c r="F42" s="52" t="s">
        <v>98</v>
      </c>
      <c r="G42" s="52" t="s">
        <v>99</v>
      </c>
      <c r="H42" s="52" t="s">
        <v>100</v>
      </c>
      <c r="I42" s="52" t="s">
        <v>101</v>
      </c>
      <c r="J42" s="52" t="s">
        <v>102</v>
      </c>
      <c r="K42" s="52" t="s">
        <v>103</v>
      </c>
      <c r="L42" s="58" t="s">
        <v>75</v>
      </c>
    </row>
    <row r="43" spans="1:12" ht="35.1" customHeight="1" x14ac:dyDescent="0.15">
      <c r="A43" s="11">
        <v>8</v>
      </c>
      <c r="B43" s="16" t="str">
        <f>_xlfn.IFNA(INDEX('EIP (Draft) Pairings'!$C$22:$N$36,$A43,MATCH('MCO EPP Payment Table'!$F$11,'EIP (Draft) Pairings'!$C$21:$N$21,0)),"")</f>
        <v>The New York and Presbyterian Hospital</v>
      </c>
      <c r="D43" s="16" t="str">
        <f>IF(B43=0,"",B43)</f>
        <v>The New York and Presbyterian Hospital</v>
      </c>
      <c r="E43" s="53"/>
      <c r="F43" s="53"/>
      <c r="G43" s="53"/>
      <c r="H43" s="53"/>
      <c r="I43" s="53"/>
      <c r="J43" s="53"/>
      <c r="K43" s="53"/>
      <c r="L43" s="35">
        <f>IF(B43=0,"",SUM(F43:K43))</f>
        <v>0</v>
      </c>
    </row>
    <row r="44" spans="1:12" ht="8.1" customHeight="1" x14ac:dyDescent="0.15">
      <c r="E44" s="54"/>
      <c r="F44" s="54"/>
      <c r="G44" s="54"/>
      <c r="H44" s="54"/>
      <c r="I44" s="54"/>
      <c r="J44" s="54"/>
      <c r="K44" s="54"/>
    </row>
    <row r="45" spans="1:12" ht="9" x14ac:dyDescent="0.15">
      <c r="D45" s="13"/>
      <c r="E45" s="55"/>
      <c r="F45" s="148" t="s">
        <v>129</v>
      </c>
      <c r="G45" s="149"/>
      <c r="H45" s="149"/>
      <c r="I45" s="149"/>
      <c r="J45" s="149"/>
      <c r="K45" s="150"/>
    </row>
    <row r="46" spans="1:12" ht="35.1" customHeight="1" x14ac:dyDescent="0.15">
      <c r="D46" s="15" t="s">
        <v>138</v>
      </c>
      <c r="E46" s="59" t="s">
        <v>161</v>
      </c>
      <c r="F46" s="52" t="s">
        <v>98</v>
      </c>
      <c r="G46" s="52" t="s">
        <v>99</v>
      </c>
      <c r="H46" s="52" t="s">
        <v>100</v>
      </c>
      <c r="I46" s="52" t="s">
        <v>101</v>
      </c>
      <c r="J46" s="52" t="s">
        <v>102</v>
      </c>
      <c r="K46" s="52" t="s">
        <v>103</v>
      </c>
      <c r="L46" s="58" t="s">
        <v>75</v>
      </c>
    </row>
    <row r="47" spans="1:12" ht="35.1" customHeight="1" x14ac:dyDescent="0.15">
      <c r="A47" s="11">
        <v>9</v>
      </c>
      <c r="B47" s="16">
        <f>_xlfn.IFNA(INDEX('EIP (Draft) Pairings'!$C$22:$N$36,$A47,MATCH('MCO EPP Payment Table'!$F$11,'EIP (Draft) Pairings'!$C$21:$N$21,0)),"")</f>
        <v>0</v>
      </c>
      <c r="D47" s="16" t="str">
        <f>IF(B47=0,"",B47)</f>
        <v/>
      </c>
      <c r="E47" s="53"/>
      <c r="F47" s="53"/>
      <c r="G47" s="53"/>
      <c r="H47" s="53"/>
      <c r="I47" s="53"/>
      <c r="J47" s="53"/>
      <c r="K47" s="53"/>
      <c r="L47" s="35" t="str">
        <f>IF(B47=0,"",SUM(F47:K47))</f>
        <v/>
      </c>
    </row>
    <row r="48" spans="1:12" ht="8.1" customHeight="1" x14ac:dyDescent="0.15">
      <c r="E48" s="54"/>
      <c r="F48" s="54"/>
      <c r="G48" s="54"/>
      <c r="H48" s="54"/>
      <c r="I48" s="54"/>
      <c r="J48" s="54"/>
      <c r="K48" s="54"/>
    </row>
    <row r="49" spans="1:12" ht="9" x14ac:dyDescent="0.15">
      <c r="D49" s="13"/>
      <c r="E49" s="55"/>
      <c r="F49" s="148" t="s">
        <v>129</v>
      </c>
      <c r="G49" s="149"/>
      <c r="H49" s="149"/>
      <c r="I49" s="149"/>
      <c r="J49" s="149"/>
      <c r="K49" s="150"/>
    </row>
    <row r="50" spans="1:12" ht="35.1" customHeight="1" x14ac:dyDescent="0.15">
      <c r="D50" s="15" t="s">
        <v>139</v>
      </c>
      <c r="E50" s="59" t="s">
        <v>161</v>
      </c>
      <c r="F50" s="52" t="s">
        <v>98</v>
      </c>
      <c r="G50" s="52" t="s">
        <v>99</v>
      </c>
      <c r="H50" s="52" t="s">
        <v>100</v>
      </c>
      <c r="I50" s="52" t="s">
        <v>101</v>
      </c>
      <c r="J50" s="52" t="s">
        <v>102</v>
      </c>
      <c r="K50" s="52" t="s">
        <v>103</v>
      </c>
      <c r="L50" s="58" t="s">
        <v>75</v>
      </c>
    </row>
    <row r="51" spans="1:12" ht="35.1" customHeight="1" x14ac:dyDescent="0.15">
      <c r="A51" s="11">
        <v>10</v>
      </c>
      <c r="B51" s="16">
        <f>_xlfn.IFNA(INDEX('EIP (Draft) Pairings'!$C$22:$N$36,$A51,MATCH('MCO EPP Payment Table'!$F$11,'EIP (Draft) Pairings'!$C$21:$N$21,0)),"")</f>
        <v>0</v>
      </c>
      <c r="D51" s="16" t="str">
        <f>IF(B51=0,"",B51)</f>
        <v/>
      </c>
      <c r="E51" s="53"/>
      <c r="F51" s="53"/>
      <c r="G51" s="53"/>
      <c r="H51" s="53"/>
      <c r="I51" s="53"/>
      <c r="J51" s="53"/>
      <c r="K51" s="53"/>
      <c r="L51" s="35" t="str">
        <f>IF(B51=0,"",SUM(F51:K51))</f>
        <v/>
      </c>
    </row>
    <row r="52" spans="1:12" ht="8.1" customHeight="1" x14ac:dyDescent="0.15">
      <c r="E52" s="54"/>
      <c r="F52" s="54"/>
      <c r="G52" s="54"/>
      <c r="H52" s="54"/>
      <c r="I52" s="54"/>
      <c r="J52" s="54"/>
      <c r="K52" s="54"/>
    </row>
    <row r="53" spans="1:12" ht="9" x14ac:dyDescent="0.15">
      <c r="D53" s="13"/>
      <c r="E53" s="55"/>
      <c r="F53" s="148" t="s">
        <v>129</v>
      </c>
      <c r="G53" s="149"/>
      <c r="H53" s="149"/>
      <c r="I53" s="149"/>
      <c r="J53" s="149"/>
      <c r="K53" s="150"/>
    </row>
    <row r="54" spans="1:12" ht="35.1" customHeight="1" x14ac:dyDescent="0.15">
      <c r="D54" s="15" t="s">
        <v>140</v>
      </c>
      <c r="E54" s="59" t="s">
        <v>161</v>
      </c>
      <c r="F54" s="52" t="s">
        <v>98</v>
      </c>
      <c r="G54" s="52" t="s">
        <v>99</v>
      </c>
      <c r="H54" s="52" t="s">
        <v>100</v>
      </c>
      <c r="I54" s="52" t="s">
        <v>101</v>
      </c>
      <c r="J54" s="52" t="s">
        <v>102</v>
      </c>
      <c r="K54" s="52" t="s">
        <v>103</v>
      </c>
      <c r="L54" s="58" t="s">
        <v>75</v>
      </c>
    </row>
    <row r="55" spans="1:12" ht="35.1" customHeight="1" x14ac:dyDescent="0.15">
      <c r="A55" s="11">
        <v>11</v>
      </c>
      <c r="B55" s="16">
        <f>_xlfn.IFNA(INDEX('EIP (Draft) Pairings'!$C$22:$N$36,$A55,MATCH('MCO EPP Payment Table'!$F$11,'EIP (Draft) Pairings'!$C$21:$N$21,0)),"")</f>
        <v>0</v>
      </c>
      <c r="D55" s="16" t="str">
        <f>IF(B55=0,"",B55)</f>
        <v/>
      </c>
      <c r="E55" s="53"/>
      <c r="F55" s="53"/>
      <c r="G55" s="53"/>
      <c r="H55" s="53"/>
      <c r="I55" s="53"/>
      <c r="J55" s="53"/>
      <c r="K55" s="53"/>
      <c r="L55" s="35" t="str">
        <f>IF(B55=0,"",SUM(F55:K55))</f>
        <v/>
      </c>
    </row>
    <row r="56" spans="1:12" ht="8.1" customHeight="1" x14ac:dyDescent="0.15">
      <c r="E56" s="54"/>
      <c r="F56" s="54"/>
      <c r="G56" s="54"/>
      <c r="H56" s="54"/>
      <c r="I56" s="54"/>
      <c r="J56" s="54"/>
      <c r="K56" s="54"/>
    </row>
    <row r="57" spans="1:12" ht="9" x14ac:dyDescent="0.15">
      <c r="D57" s="13"/>
      <c r="E57" s="55"/>
      <c r="F57" s="148" t="s">
        <v>129</v>
      </c>
      <c r="G57" s="149"/>
      <c r="H57" s="149"/>
      <c r="I57" s="149"/>
      <c r="J57" s="149"/>
      <c r="K57" s="150"/>
    </row>
    <row r="58" spans="1:12" ht="35.1" customHeight="1" x14ac:dyDescent="0.15">
      <c r="D58" s="15" t="s">
        <v>141</v>
      </c>
      <c r="E58" s="59" t="s">
        <v>161</v>
      </c>
      <c r="F58" s="52" t="s">
        <v>98</v>
      </c>
      <c r="G58" s="52" t="s">
        <v>99</v>
      </c>
      <c r="H58" s="52" t="s">
        <v>100</v>
      </c>
      <c r="I58" s="52" t="s">
        <v>101</v>
      </c>
      <c r="J58" s="52" t="s">
        <v>102</v>
      </c>
      <c r="K58" s="52" t="s">
        <v>103</v>
      </c>
      <c r="L58" s="58" t="s">
        <v>75</v>
      </c>
    </row>
    <row r="59" spans="1:12" ht="35.1" customHeight="1" x14ac:dyDescent="0.15">
      <c r="A59" s="11">
        <v>12</v>
      </c>
      <c r="B59" s="16">
        <f>_xlfn.IFNA(INDEX('EIP (Draft) Pairings'!$C$22:$N$36,$A59,MATCH('MCO EPP Payment Table'!$F$11,'EIP (Draft) Pairings'!$C$21:$N$21,0)),"")</f>
        <v>0</v>
      </c>
      <c r="D59" s="16" t="str">
        <f>IF(B59=0,"",B59)</f>
        <v/>
      </c>
      <c r="E59" s="53"/>
      <c r="F59" s="53"/>
      <c r="G59" s="53"/>
      <c r="H59" s="53"/>
      <c r="I59" s="53"/>
      <c r="J59" s="53"/>
      <c r="K59" s="53"/>
      <c r="L59" s="35" t="str">
        <f>IF(B59=0,"",SUM(F59:K59))</f>
        <v/>
      </c>
    </row>
    <row r="60" spans="1:12" ht="8.1" customHeight="1" x14ac:dyDescent="0.15">
      <c r="E60" s="54"/>
      <c r="F60" s="54"/>
      <c r="G60" s="54"/>
      <c r="H60" s="54"/>
      <c r="I60" s="54"/>
      <c r="J60" s="54"/>
      <c r="K60" s="54"/>
    </row>
    <row r="61" spans="1:12" ht="9" x14ac:dyDescent="0.15">
      <c r="D61" s="13"/>
      <c r="E61" s="55"/>
      <c r="F61" s="148" t="s">
        <v>129</v>
      </c>
      <c r="G61" s="149"/>
      <c r="H61" s="149"/>
      <c r="I61" s="149"/>
      <c r="J61" s="149"/>
      <c r="K61" s="150"/>
    </row>
    <row r="62" spans="1:12" ht="35.1" customHeight="1" x14ac:dyDescent="0.15">
      <c r="D62" s="15" t="s">
        <v>142</v>
      </c>
      <c r="E62" s="59" t="s">
        <v>161</v>
      </c>
      <c r="F62" s="52" t="s">
        <v>98</v>
      </c>
      <c r="G62" s="52" t="s">
        <v>99</v>
      </c>
      <c r="H62" s="52" t="s">
        <v>100</v>
      </c>
      <c r="I62" s="52" t="s">
        <v>101</v>
      </c>
      <c r="J62" s="52" t="s">
        <v>102</v>
      </c>
      <c r="K62" s="52" t="s">
        <v>103</v>
      </c>
      <c r="L62" s="58" t="s">
        <v>75</v>
      </c>
    </row>
    <row r="63" spans="1:12" ht="35.1" customHeight="1" x14ac:dyDescent="0.15">
      <c r="A63" s="11">
        <v>13</v>
      </c>
      <c r="B63" s="16">
        <f>_xlfn.IFNA(INDEX('EIP (Draft) Pairings'!$C$22:$N$36,$A63,MATCH('MCO EPP Payment Table'!$F$11,'EIP (Draft) Pairings'!$C$21:$N$21,0)),"")</f>
        <v>0</v>
      </c>
      <c r="D63" s="16" t="str">
        <f>IF(B63=0,"",B63)</f>
        <v/>
      </c>
      <c r="E63" s="53"/>
      <c r="F63" s="53"/>
      <c r="G63" s="53"/>
      <c r="H63" s="53"/>
      <c r="I63" s="53"/>
      <c r="J63" s="53"/>
      <c r="K63" s="53"/>
      <c r="L63" s="35" t="str">
        <f>IF(B63=0,"",SUM(F63:K63))</f>
        <v/>
      </c>
    </row>
    <row r="64" spans="1:12" ht="8.1" customHeight="1" x14ac:dyDescent="0.15">
      <c r="E64" s="54"/>
      <c r="F64" s="54"/>
      <c r="G64" s="54"/>
      <c r="H64" s="54"/>
      <c r="I64" s="54"/>
      <c r="J64" s="54"/>
      <c r="K64" s="54"/>
    </row>
    <row r="65" spans="1:12" ht="9" x14ac:dyDescent="0.15">
      <c r="D65" s="13"/>
      <c r="E65" s="55"/>
      <c r="F65" s="148" t="s">
        <v>129</v>
      </c>
      <c r="G65" s="149"/>
      <c r="H65" s="149"/>
      <c r="I65" s="149"/>
      <c r="J65" s="149"/>
      <c r="K65" s="150"/>
    </row>
    <row r="66" spans="1:12" ht="35.1" customHeight="1" x14ac:dyDescent="0.15">
      <c r="D66" s="15" t="s">
        <v>143</v>
      </c>
      <c r="E66" s="59" t="s">
        <v>161</v>
      </c>
      <c r="F66" s="52" t="s">
        <v>98</v>
      </c>
      <c r="G66" s="52" t="s">
        <v>99</v>
      </c>
      <c r="H66" s="52" t="s">
        <v>100</v>
      </c>
      <c r="I66" s="52" t="s">
        <v>101</v>
      </c>
      <c r="J66" s="52" t="s">
        <v>102</v>
      </c>
      <c r="K66" s="52" t="s">
        <v>103</v>
      </c>
      <c r="L66" s="58" t="s">
        <v>75</v>
      </c>
    </row>
    <row r="67" spans="1:12" ht="35.1" customHeight="1" x14ac:dyDescent="0.15">
      <c r="A67" s="11">
        <v>14</v>
      </c>
      <c r="B67" s="16">
        <f>_xlfn.IFNA(INDEX('EIP (Draft) Pairings'!$C$22:$N$36,$A67,MATCH('MCO EPP Payment Table'!$F$11,'EIP (Draft) Pairings'!$C$21:$N$21,0)),"")</f>
        <v>0</v>
      </c>
      <c r="D67" s="16" t="str">
        <f>IF(B67=0,"",B67)</f>
        <v/>
      </c>
      <c r="E67" s="53"/>
      <c r="F67" s="53"/>
      <c r="G67" s="53"/>
      <c r="H67" s="53"/>
      <c r="I67" s="53"/>
      <c r="J67" s="53"/>
      <c r="K67" s="53"/>
      <c r="L67" s="35" t="str">
        <f>IF(B67=0,"",SUM(F67:K67))</f>
        <v/>
      </c>
    </row>
    <row r="68" spans="1:12" ht="8.1" customHeight="1" x14ac:dyDescent="0.15">
      <c r="E68" s="54"/>
      <c r="F68" s="54"/>
      <c r="G68" s="54"/>
      <c r="H68" s="54"/>
      <c r="I68" s="54"/>
      <c r="J68" s="54"/>
      <c r="K68" s="54"/>
    </row>
    <row r="69" spans="1:12" ht="9" x14ac:dyDescent="0.15">
      <c r="D69" s="13"/>
      <c r="E69" s="55"/>
      <c r="F69" s="148" t="s">
        <v>129</v>
      </c>
      <c r="G69" s="149"/>
      <c r="H69" s="149"/>
      <c r="I69" s="149"/>
      <c r="J69" s="149"/>
      <c r="K69" s="150"/>
    </row>
    <row r="70" spans="1:12" ht="35.1" customHeight="1" x14ac:dyDescent="0.15">
      <c r="D70" s="15" t="s">
        <v>144</v>
      </c>
      <c r="E70" s="59" t="s">
        <v>161</v>
      </c>
      <c r="F70" s="52" t="s">
        <v>98</v>
      </c>
      <c r="G70" s="52" t="s">
        <v>99</v>
      </c>
      <c r="H70" s="52" t="s">
        <v>100</v>
      </c>
      <c r="I70" s="52" t="s">
        <v>101</v>
      </c>
      <c r="J70" s="52" t="s">
        <v>102</v>
      </c>
      <c r="K70" s="52" t="s">
        <v>103</v>
      </c>
      <c r="L70" s="58" t="s">
        <v>75</v>
      </c>
    </row>
    <row r="71" spans="1:12" ht="35.1" customHeight="1" x14ac:dyDescent="0.15">
      <c r="A71" s="11">
        <v>15</v>
      </c>
      <c r="B71" s="16">
        <f>_xlfn.IFNA(INDEX('EIP (Draft) Pairings'!$C$22:$N$36,$A71,MATCH('MCO EPP Payment Table'!$F$11,'EIP (Draft) Pairings'!$C$21:$N$21,0)),"")</f>
        <v>0</v>
      </c>
      <c r="D71" s="16" t="str">
        <f>IF(B71=0,"",B71)</f>
        <v/>
      </c>
      <c r="E71" s="53"/>
      <c r="F71" s="53"/>
      <c r="G71" s="53"/>
      <c r="H71" s="53"/>
      <c r="I71" s="53"/>
      <c r="J71" s="53"/>
      <c r="K71" s="53"/>
      <c r="L71" s="35" t="str">
        <f>IF(B71=0,"",SUM(F71:K71))</f>
        <v/>
      </c>
    </row>
    <row r="73" spans="1:12" s="63" customFormat="1" ht="11.25" x14ac:dyDescent="0.2">
      <c r="D73" s="64" t="s">
        <v>78</v>
      </c>
    </row>
    <row r="75" spans="1:12" ht="21.95" customHeight="1" x14ac:dyDescent="0.15">
      <c r="D75" s="15" t="s">
        <v>0</v>
      </c>
      <c r="E75" s="58" t="s">
        <v>76</v>
      </c>
      <c r="F75" s="109" t="s">
        <v>79</v>
      </c>
      <c r="G75" s="110"/>
      <c r="H75" s="110"/>
      <c r="I75" s="110"/>
      <c r="J75" s="111"/>
    </row>
    <row r="76" spans="1:12" ht="27" customHeight="1" x14ac:dyDescent="0.15">
      <c r="D76" s="16" t="str">
        <f>D15</f>
        <v>Advocate Community Providers</v>
      </c>
      <c r="E76" s="35">
        <f>IF(D76="","",E15-L15)</f>
        <v>0</v>
      </c>
      <c r="F76" s="145"/>
      <c r="G76" s="146"/>
      <c r="H76" s="146"/>
      <c r="I76" s="146"/>
      <c r="J76" s="147"/>
    </row>
    <row r="77" spans="1:12" ht="27" customHeight="1" x14ac:dyDescent="0.15">
      <c r="D77" s="16" t="str">
        <f>D19</f>
        <v>Bronx Health Access PPS</v>
      </c>
      <c r="E77" s="35">
        <f>IF(D77="","",E19-L19)</f>
        <v>0</v>
      </c>
      <c r="F77" s="145"/>
      <c r="G77" s="146"/>
      <c r="H77" s="146"/>
      <c r="I77" s="146"/>
      <c r="J77" s="147"/>
    </row>
    <row r="78" spans="1:12" ht="27" customHeight="1" x14ac:dyDescent="0.15">
      <c r="D78" s="16" t="str">
        <f>D23</f>
        <v>Montefiore Hudson Valley Collaborative</v>
      </c>
      <c r="E78" s="35">
        <f>IF(D78="","",E23-L23)</f>
        <v>0</v>
      </c>
      <c r="F78" s="145"/>
      <c r="G78" s="146"/>
      <c r="H78" s="146"/>
      <c r="I78" s="146"/>
      <c r="J78" s="147"/>
    </row>
    <row r="79" spans="1:12" ht="27" customHeight="1" x14ac:dyDescent="0.15">
      <c r="D79" s="16" t="str">
        <f>D27</f>
        <v>Mount Sinai LLC</v>
      </c>
      <c r="E79" s="35">
        <f>IF(D79="","",E27-L27)</f>
        <v>0</v>
      </c>
      <c r="F79" s="145"/>
      <c r="G79" s="146"/>
      <c r="H79" s="146"/>
      <c r="I79" s="146"/>
      <c r="J79" s="147"/>
    </row>
    <row r="80" spans="1:12" ht="27" customHeight="1" x14ac:dyDescent="0.15">
      <c r="D80" s="16" t="str">
        <f>D31</f>
        <v>Nassau Queens PPS</v>
      </c>
      <c r="E80" s="35">
        <f>IF(D80="","",E31-L31)</f>
        <v>0</v>
      </c>
      <c r="F80" s="145"/>
      <c r="G80" s="146"/>
      <c r="H80" s="146"/>
      <c r="I80" s="146"/>
      <c r="J80" s="147"/>
    </row>
    <row r="81" spans="4:10" ht="27" customHeight="1" x14ac:dyDescent="0.15">
      <c r="D81" s="16" t="str">
        <f>D35</f>
        <v>Bronx Partners for Healthy Communities</v>
      </c>
      <c r="E81" s="35">
        <f>IF(D81="","",E35-L35)</f>
        <v>0</v>
      </c>
      <c r="F81" s="145"/>
      <c r="G81" s="146"/>
      <c r="H81" s="146"/>
      <c r="I81" s="146"/>
      <c r="J81" s="147"/>
    </row>
    <row r="82" spans="4:10" ht="27" customHeight="1" x14ac:dyDescent="0.15">
      <c r="D82" s="16" t="str">
        <f>D39</f>
        <v xml:space="preserve">Suffolk Care Collaborative </v>
      </c>
      <c r="E82" s="35">
        <f>IF(D82="","",E39-L39)</f>
        <v>0</v>
      </c>
      <c r="F82" s="145"/>
      <c r="G82" s="146"/>
      <c r="H82" s="146"/>
      <c r="I82" s="146"/>
      <c r="J82" s="147"/>
    </row>
    <row r="83" spans="4:10" ht="27" customHeight="1" x14ac:dyDescent="0.15">
      <c r="D83" s="16" t="str">
        <f>D43</f>
        <v>The New York and Presbyterian Hospital</v>
      </c>
      <c r="E83" s="35">
        <f>IF(D83="","",E43-L43)</f>
        <v>0</v>
      </c>
      <c r="F83" s="145"/>
      <c r="G83" s="146"/>
      <c r="H83" s="146"/>
      <c r="I83" s="146"/>
      <c r="J83" s="147"/>
    </row>
    <row r="84" spans="4:10" ht="27" customHeight="1" x14ac:dyDescent="0.15">
      <c r="D84" s="16" t="str">
        <f>D47</f>
        <v/>
      </c>
      <c r="E84" s="35" t="str">
        <f>IF(D84="","",E47-L47)</f>
        <v/>
      </c>
      <c r="F84" s="145"/>
      <c r="G84" s="146"/>
      <c r="H84" s="146"/>
      <c r="I84" s="146"/>
      <c r="J84" s="147"/>
    </row>
    <row r="85" spans="4:10" ht="27" customHeight="1" x14ac:dyDescent="0.15">
      <c r="D85" s="16" t="str">
        <f>D51</f>
        <v/>
      </c>
      <c r="E85" s="35" t="str">
        <f>IF(D85="","",E51-L51)</f>
        <v/>
      </c>
      <c r="F85" s="145"/>
      <c r="G85" s="146"/>
      <c r="H85" s="146"/>
      <c r="I85" s="146"/>
      <c r="J85" s="147"/>
    </row>
    <row r="86" spans="4:10" ht="27" customHeight="1" x14ac:dyDescent="0.15">
      <c r="D86" s="16" t="str">
        <f>D55</f>
        <v/>
      </c>
      <c r="E86" s="35" t="str">
        <f>IF(D86="","",E55-L55)</f>
        <v/>
      </c>
      <c r="F86" s="145"/>
      <c r="G86" s="146"/>
      <c r="H86" s="146"/>
      <c r="I86" s="146"/>
      <c r="J86" s="147"/>
    </row>
    <row r="87" spans="4:10" ht="27" customHeight="1" x14ac:dyDescent="0.15">
      <c r="D87" s="16" t="str">
        <f>D59</f>
        <v/>
      </c>
      <c r="E87" s="35" t="str">
        <f>IF(D87="","",E59-L59)</f>
        <v/>
      </c>
      <c r="F87" s="145"/>
      <c r="G87" s="146"/>
      <c r="H87" s="146"/>
      <c r="I87" s="146"/>
      <c r="J87" s="147"/>
    </row>
    <row r="88" spans="4:10" ht="27" customHeight="1" x14ac:dyDescent="0.15">
      <c r="D88" s="16" t="str">
        <f>D63</f>
        <v/>
      </c>
      <c r="E88" s="35" t="str">
        <f>IF(D88="","",E63-L63)</f>
        <v/>
      </c>
      <c r="F88" s="145"/>
      <c r="G88" s="146"/>
      <c r="H88" s="146"/>
      <c r="I88" s="146"/>
      <c r="J88" s="147"/>
    </row>
    <row r="89" spans="4:10" ht="27" customHeight="1" x14ac:dyDescent="0.15">
      <c r="D89" s="16" t="str">
        <f>D67</f>
        <v/>
      </c>
      <c r="E89" s="35" t="str">
        <f>IF(D89="","",E67-L67)</f>
        <v/>
      </c>
      <c r="F89" s="145"/>
      <c r="G89" s="146"/>
      <c r="H89" s="146"/>
      <c r="I89" s="146"/>
      <c r="J89" s="147"/>
    </row>
    <row r="90" spans="4:10" ht="27" customHeight="1" x14ac:dyDescent="0.15">
      <c r="D90" s="16" t="str">
        <f>D71</f>
        <v/>
      </c>
      <c r="E90" s="35" t="str">
        <f>IF(D90="","",E71-L71)</f>
        <v/>
      </c>
      <c r="F90" s="145"/>
      <c r="G90" s="146"/>
      <c r="H90" s="146"/>
      <c r="I90" s="146"/>
      <c r="J90" s="147"/>
    </row>
    <row r="91" spans="4:10" ht="15" customHeight="1" x14ac:dyDescent="0.15">
      <c r="D91" s="16" t="s">
        <v>1</v>
      </c>
      <c r="E91" s="35">
        <f>SUM(E76:E90)</f>
        <v>0</v>
      </c>
      <c r="F91" s="133"/>
      <c r="G91" s="134"/>
      <c r="H91" s="134"/>
      <c r="I91" s="134"/>
      <c r="J91" s="135"/>
    </row>
    <row r="92" spans="4:10" x14ac:dyDescent="0.15">
      <c r="D92" s="56" t="s">
        <v>153</v>
      </c>
    </row>
  </sheetData>
  <sheetProtection password="CB6D" sheet="1" objects="1" scenarios="1"/>
  <mergeCells count="33">
    <mergeCell ref="D4:L9"/>
    <mergeCell ref="F69:K69"/>
    <mergeCell ref="F25:K25"/>
    <mergeCell ref="F29:K29"/>
    <mergeCell ref="F33:K33"/>
    <mergeCell ref="F37:K37"/>
    <mergeCell ref="F41:K41"/>
    <mergeCell ref="F45:K45"/>
    <mergeCell ref="F57:K57"/>
    <mergeCell ref="F61:K61"/>
    <mergeCell ref="F65:K65"/>
    <mergeCell ref="F13:K13"/>
    <mergeCell ref="F17:K17"/>
    <mergeCell ref="F21:K21"/>
    <mergeCell ref="F49:K49"/>
    <mergeCell ref="F53:K53"/>
    <mergeCell ref="F79:J79"/>
    <mergeCell ref="F77:J77"/>
    <mergeCell ref="F78:J78"/>
    <mergeCell ref="F75:J75"/>
    <mergeCell ref="F76:J76"/>
    <mergeCell ref="F90:J90"/>
    <mergeCell ref="F91:J91"/>
    <mergeCell ref="F84:J84"/>
    <mergeCell ref="F85:J85"/>
    <mergeCell ref="F86:J86"/>
    <mergeCell ref="F87:J87"/>
    <mergeCell ref="F88:J88"/>
    <mergeCell ref="F80:J80"/>
    <mergeCell ref="F81:J81"/>
    <mergeCell ref="F82:J82"/>
    <mergeCell ref="F83:J83"/>
    <mergeCell ref="F89:J89"/>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'EIP (Draft) Pairings'!$BL$3:$BL$29</xm:f>
          </x14:formula1>
          <xm:sqref>F14 F70 F22 F26 F30 F34 F38 F42 F46 F50 F54 F58 F62 F66 F18</xm:sqref>
        </x14:dataValidation>
        <x14:dataValidation type="list" allowBlank="1" showInputMessage="1" showErrorMessage="1">
          <x14:formula1>
            <xm:f>'EIP (Draft) Pairings'!$BM$3:$BM$29</xm:f>
          </x14:formula1>
          <xm:sqref>G14 G70 G22 G26 G30 G34 G38 G42 G46 G50 G54 G58 G62 G66 G18</xm:sqref>
        </x14:dataValidation>
        <x14:dataValidation type="list" allowBlank="1" showInputMessage="1" showErrorMessage="1">
          <x14:formula1>
            <xm:f>'EIP (Draft) Pairings'!$BN$3:$BN$29</xm:f>
          </x14:formula1>
          <xm:sqref>H14 H18 H70 H26 H30 H34 H38 H42 H46 H50 H54 H58 H62 H66 H22</xm:sqref>
        </x14:dataValidation>
        <x14:dataValidation type="list" allowBlank="1" showInputMessage="1" showErrorMessage="1">
          <x14:formula1>
            <xm:f>'EIP (Draft) Pairings'!$BO$3:$BO$29</xm:f>
          </x14:formula1>
          <xm:sqref>I14 I18 I22 I26 I30 I34 I38 I42 I46 I50 I54 I58 I62 I66 I70</xm:sqref>
        </x14:dataValidation>
        <x14:dataValidation type="list" allowBlank="1" showInputMessage="1" showErrorMessage="1">
          <x14:formula1>
            <xm:f>'EIP (Draft) Pairings'!$BP$3:$BP$29</xm:f>
          </x14:formula1>
          <xm:sqref>J14 J18 J22 J26 J30 J34 J38 J42 J46 J50 J54 J58 J62 J66 J70</xm:sqref>
        </x14:dataValidation>
        <x14:dataValidation type="list" allowBlank="1" showInputMessage="1" showErrorMessage="1">
          <x14:formula1>
            <xm:f>'EIP (Draft) Pairings'!$BQ$3:$BQ$29</xm:f>
          </x14:formula1>
          <xm:sqref>K14 K18 K22 K26 K30 K34 K38 K42 K46 K50 K54 K58 K62 K66 K70</xm:sqref>
        </x14:dataValidation>
        <x14:dataValidation type="list" allowBlank="1" showInputMessage="1" showErrorMessage="1">
          <x14:formula1>
            <xm:f>'Drop Downs (Hidden Tab)'!$G$3:$G$15</xm:f>
          </x14:formula1>
          <xm:sqref>F11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M49"/>
  <sheetViews>
    <sheetView zoomScaleNormal="100" workbookViewId="0">
      <selection activeCell="A15" sqref="A15"/>
    </sheetView>
  </sheetViews>
  <sheetFormatPr defaultColWidth="9.140625" defaultRowHeight="8.25" x14ac:dyDescent="0.15"/>
  <cols>
    <col min="1" max="1" width="8.85546875" style="11" customWidth="1"/>
    <col min="2" max="2" width="13.42578125" style="11" customWidth="1"/>
    <col min="3" max="3" width="2.28515625" style="11" customWidth="1"/>
    <col min="4" max="14" width="15.7109375" style="11" customWidth="1"/>
    <col min="15" max="16384" width="9.140625" style="11"/>
  </cols>
  <sheetData>
    <row r="2" spans="1:13" x14ac:dyDescent="0.15">
      <c r="D2" s="34" t="s">
        <v>74</v>
      </c>
    </row>
    <row r="3" spans="1:13" x14ac:dyDescent="0.15">
      <c r="D3" s="34"/>
    </row>
    <row r="4" spans="1:13" x14ac:dyDescent="0.15">
      <c r="D4" s="154" t="s">
        <v>97</v>
      </c>
      <c r="E4" s="155"/>
      <c r="F4" s="156"/>
    </row>
    <row r="5" spans="1:13" x14ac:dyDescent="0.15">
      <c r="D5" s="157"/>
      <c r="E5" s="158"/>
      <c r="F5" s="159"/>
    </row>
    <row r="6" spans="1:13" x14ac:dyDescent="0.15">
      <c r="D6" s="157"/>
      <c r="E6" s="158"/>
      <c r="F6" s="159"/>
    </row>
    <row r="7" spans="1:13" x14ac:dyDescent="0.15">
      <c r="D7" s="157"/>
      <c r="E7" s="158"/>
      <c r="F7" s="159"/>
    </row>
    <row r="8" spans="1:13" x14ac:dyDescent="0.15">
      <c r="D8" s="157"/>
      <c r="E8" s="158"/>
      <c r="F8" s="159"/>
    </row>
    <row r="9" spans="1:13" x14ac:dyDescent="0.15">
      <c r="D9" s="160"/>
      <c r="E9" s="161"/>
      <c r="F9" s="162"/>
    </row>
    <row r="10" spans="1:13" ht="9" x14ac:dyDescent="0.15">
      <c r="G10" s="13"/>
      <c r="H10" s="13"/>
      <c r="I10" s="13"/>
    </row>
    <row r="11" spans="1:13" ht="9" x14ac:dyDescent="0.15">
      <c r="D11" s="12" t="s">
        <v>31</v>
      </c>
      <c r="E11" s="13"/>
      <c r="F11" s="14" t="s">
        <v>21</v>
      </c>
      <c r="G11" s="13"/>
      <c r="H11" s="13"/>
      <c r="I11" s="13"/>
      <c r="M11" s="11" t="s">
        <v>87</v>
      </c>
    </row>
    <row r="12" spans="1:13" ht="9" x14ac:dyDescent="0.15">
      <c r="D12" s="13"/>
      <c r="E12" s="13"/>
      <c r="F12" s="13"/>
      <c r="G12" s="13"/>
      <c r="H12" s="13"/>
      <c r="I12" s="13"/>
      <c r="M12" s="11" t="s">
        <v>88</v>
      </c>
    </row>
    <row r="13" spans="1:13" ht="25.5" customHeight="1" x14ac:dyDescent="0.15">
      <c r="D13" s="15" t="s">
        <v>0</v>
      </c>
      <c r="E13" s="36" t="s">
        <v>77</v>
      </c>
      <c r="F13" s="36" t="s">
        <v>68</v>
      </c>
      <c r="G13" s="36" t="s">
        <v>69</v>
      </c>
      <c r="H13" s="36" t="s">
        <v>70</v>
      </c>
      <c r="I13" s="36" t="s">
        <v>71</v>
      </c>
      <c r="J13" s="36" t="s">
        <v>72</v>
      </c>
      <c r="K13" s="36" t="s">
        <v>73</v>
      </c>
      <c r="L13" s="36" t="s">
        <v>75</v>
      </c>
      <c r="M13" s="11" t="s">
        <v>89</v>
      </c>
    </row>
    <row r="14" spans="1:13" ht="25.5" customHeight="1" x14ac:dyDescent="0.15">
      <c r="A14" s="11">
        <v>1</v>
      </c>
      <c r="B14" s="16" t="str">
        <f>_xlfn.IFNA(INDEX('EIP (Draft) Pairings'!$C$22:$N$36,$A14,MATCH('MCO EPP Reporting Table (old)'!$F$11,'EIP (Draft) Pairings'!$C$21:$N$21,0)),"")</f>
        <v>Advocate Community Providers</v>
      </c>
      <c r="D14" s="16" t="str">
        <f>IF(B14=0,"",B14)</f>
        <v>Advocate Community Providers</v>
      </c>
      <c r="E14" s="18"/>
      <c r="F14" s="18"/>
      <c r="G14" s="18"/>
      <c r="H14" s="18"/>
      <c r="I14" s="18"/>
      <c r="J14" s="18"/>
      <c r="K14" s="18"/>
      <c r="L14" s="35">
        <f>IF(B14=0,"",SUM(F14:K14))</f>
        <v>0</v>
      </c>
    </row>
    <row r="15" spans="1:13" ht="25.5" customHeight="1" x14ac:dyDescent="0.15">
      <c r="A15" s="11">
        <v>2</v>
      </c>
      <c r="B15" s="16" t="str">
        <f>_xlfn.IFNA(INDEX('EIP (Draft) Pairings'!$C$22:$N$36,$A15,MATCH('MCO EPP Reporting Table (old)'!$F$11,'EIP (Draft) Pairings'!$C$21:$N$21,0)),"")</f>
        <v>Bronx Health Access PPS</v>
      </c>
      <c r="D15" s="16" t="str">
        <f t="shared" ref="D15:D28" si="0">IF(B15=0,"",B15)</f>
        <v>Bronx Health Access PPS</v>
      </c>
      <c r="E15" s="18"/>
      <c r="F15" s="18"/>
      <c r="G15" s="18"/>
      <c r="H15" s="18"/>
      <c r="I15" s="18"/>
      <c r="J15" s="18"/>
      <c r="K15" s="18"/>
      <c r="L15" s="35">
        <f t="shared" ref="L15:L28" si="1">IF(B15=0,"",SUM(F15:K15))</f>
        <v>0</v>
      </c>
    </row>
    <row r="16" spans="1:13" ht="25.5" customHeight="1" x14ac:dyDescent="0.15">
      <c r="A16" s="11">
        <v>3</v>
      </c>
      <c r="B16" s="16" t="str">
        <f>_xlfn.IFNA(INDEX('EIP (Draft) Pairings'!$C$22:$N$36,$A16,MATCH('MCO EPP Reporting Table (old)'!$F$11,'EIP (Draft) Pairings'!$C$21:$N$21,0)),"")</f>
        <v>Central New York Care Collaborative</v>
      </c>
      <c r="D16" s="16" t="str">
        <f t="shared" si="0"/>
        <v>Central New York Care Collaborative</v>
      </c>
      <c r="E16" s="18"/>
      <c r="F16" s="18"/>
      <c r="G16" s="18"/>
      <c r="H16" s="18"/>
      <c r="I16" s="18"/>
      <c r="J16" s="18"/>
      <c r="K16" s="18"/>
      <c r="L16" s="35">
        <f t="shared" si="1"/>
        <v>0</v>
      </c>
    </row>
    <row r="17" spans="1:12" ht="25.5" customHeight="1" x14ac:dyDescent="0.15">
      <c r="A17" s="11">
        <v>4</v>
      </c>
      <c r="B17" s="16" t="str">
        <f>_xlfn.IFNA(INDEX('EIP (Draft) Pairings'!$C$22:$N$36,$A17,MATCH('MCO EPP Reporting Table (old)'!$F$11,'EIP (Draft) Pairings'!$C$21:$N$21,0)),"")</f>
        <v>NYU Lutheran Medical Center</v>
      </c>
      <c r="D17" s="16" t="str">
        <f t="shared" si="0"/>
        <v>NYU Lutheran Medical Center</v>
      </c>
      <c r="E17" s="18"/>
      <c r="F17" s="18"/>
      <c r="G17" s="18"/>
      <c r="H17" s="18"/>
      <c r="I17" s="18"/>
      <c r="J17" s="18"/>
      <c r="K17" s="18"/>
      <c r="L17" s="35">
        <f t="shared" si="1"/>
        <v>0</v>
      </c>
    </row>
    <row r="18" spans="1:12" ht="25.5" customHeight="1" x14ac:dyDescent="0.15">
      <c r="A18" s="11">
        <v>5</v>
      </c>
      <c r="B18" s="16" t="str">
        <f>_xlfn.IFNA(INDEX('EIP (Draft) Pairings'!$C$22:$N$36,$A18,MATCH('MCO EPP Reporting Table (old)'!$F$11,'EIP (Draft) Pairings'!$C$21:$N$21,0)),"")</f>
        <v>Community Care of Brooklyn</v>
      </c>
      <c r="D18" s="16" t="str">
        <f t="shared" si="0"/>
        <v>Community Care of Brooklyn</v>
      </c>
      <c r="E18" s="18"/>
      <c r="F18" s="18"/>
      <c r="G18" s="18"/>
      <c r="H18" s="18"/>
      <c r="I18" s="18"/>
      <c r="J18" s="18"/>
      <c r="K18" s="18"/>
      <c r="L18" s="35">
        <f t="shared" si="1"/>
        <v>0</v>
      </c>
    </row>
    <row r="19" spans="1:12" ht="25.5" customHeight="1" x14ac:dyDescent="0.15">
      <c r="A19" s="11">
        <v>6</v>
      </c>
      <c r="B19" s="16" t="str">
        <f>_xlfn.IFNA(INDEX('EIP (Draft) Pairings'!$C$22:$N$36,$A19,MATCH('MCO EPP Reporting Table (old)'!$F$11,'EIP (Draft) Pairings'!$C$21:$N$21,0)),"")</f>
        <v>Millennium Collaborative Care</v>
      </c>
      <c r="D19" s="16" t="str">
        <f t="shared" si="0"/>
        <v>Millennium Collaborative Care</v>
      </c>
      <c r="E19" s="18"/>
      <c r="F19" s="18"/>
      <c r="G19" s="18"/>
      <c r="H19" s="18"/>
      <c r="I19" s="18"/>
      <c r="J19" s="18"/>
      <c r="K19" s="18"/>
      <c r="L19" s="35">
        <f t="shared" si="1"/>
        <v>0</v>
      </c>
    </row>
    <row r="20" spans="1:12" ht="25.5" customHeight="1" x14ac:dyDescent="0.15">
      <c r="A20" s="11">
        <v>7</v>
      </c>
      <c r="B20" s="16" t="str">
        <f>_xlfn.IFNA(INDEX('EIP (Draft) Pairings'!$C$22:$N$36,$A20,MATCH('MCO EPP Reporting Table (old)'!$F$11,'EIP (Draft) Pairings'!$C$21:$N$21,0)),"")</f>
        <v>Montefiore Hudson Valley Collaborative</v>
      </c>
      <c r="D20" s="16" t="str">
        <f t="shared" si="0"/>
        <v>Montefiore Hudson Valley Collaborative</v>
      </c>
      <c r="E20" s="18"/>
      <c r="F20" s="18"/>
      <c r="G20" s="18"/>
      <c r="H20" s="18"/>
      <c r="I20" s="18"/>
      <c r="J20" s="18"/>
      <c r="K20" s="18"/>
      <c r="L20" s="35">
        <f t="shared" si="1"/>
        <v>0</v>
      </c>
    </row>
    <row r="21" spans="1:12" ht="25.5" customHeight="1" x14ac:dyDescent="0.15">
      <c r="A21" s="11">
        <v>8</v>
      </c>
      <c r="B21" s="16" t="str">
        <f>_xlfn.IFNA(INDEX('EIP (Draft) Pairings'!$C$22:$N$36,$A21,MATCH('MCO EPP Reporting Table (old)'!$F$11,'EIP (Draft) Pairings'!$C$21:$N$21,0)),"")</f>
        <v>Mount Sinai LLC</v>
      </c>
      <c r="D21" s="16" t="str">
        <f t="shared" si="0"/>
        <v>Mount Sinai LLC</v>
      </c>
      <c r="E21" s="18"/>
      <c r="F21" s="18"/>
      <c r="G21" s="18"/>
      <c r="H21" s="18"/>
      <c r="I21" s="18"/>
      <c r="J21" s="18"/>
      <c r="K21" s="18"/>
      <c r="L21" s="35">
        <f t="shared" si="1"/>
        <v>0</v>
      </c>
    </row>
    <row r="22" spans="1:12" ht="25.5" customHeight="1" x14ac:dyDescent="0.15">
      <c r="A22" s="11">
        <v>9</v>
      </c>
      <c r="B22" s="16" t="str">
        <f>_xlfn.IFNA(INDEX('EIP (Draft) Pairings'!$C$22:$N$36,$A22,MATCH('MCO EPP Reporting Table (old)'!$F$11,'EIP (Draft) Pairings'!$C$21:$N$21,0)),"")</f>
        <v>Nassau Queens PPS</v>
      </c>
      <c r="D22" s="16" t="str">
        <f t="shared" si="0"/>
        <v>Nassau Queens PPS</v>
      </c>
      <c r="E22" s="18"/>
      <c r="F22" s="18"/>
      <c r="G22" s="18"/>
      <c r="H22" s="18"/>
      <c r="I22" s="18"/>
      <c r="J22" s="18"/>
      <c r="K22" s="18"/>
      <c r="L22" s="35">
        <f t="shared" si="1"/>
        <v>0</v>
      </c>
    </row>
    <row r="23" spans="1:12" ht="25.5" customHeight="1" x14ac:dyDescent="0.15">
      <c r="A23" s="11">
        <v>10</v>
      </c>
      <c r="B23" s="16" t="str">
        <f>_xlfn.IFNA(INDEX('EIP (Draft) Pairings'!$C$22:$N$36,$A23,MATCH('MCO EPP Reporting Table (old)'!$F$11,'EIP (Draft) Pairings'!$C$21:$N$21,0)),"")</f>
        <v>Refuah Community Health Collaborative</v>
      </c>
      <c r="D23" s="16" t="str">
        <f t="shared" si="0"/>
        <v>Refuah Community Health Collaborative</v>
      </c>
      <c r="E23" s="18"/>
      <c r="F23" s="18"/>
      <c r="G23" s="18"/>
      <c r="H23" s="18"/>
      <c r="I23" s="18"/>
      <c r="J23" s="18"/>
      <c r="K23" s="18"/>
      <c r="L23" s="35">
        <f t="shared" si="1"/>
        <v>0</v>
      </c>
    </row>
    <row r="24" spans="1:12" ht="25.5" customHeight="1" x14ac:dyDescent="0.15">
      <c r="A24" s="11">
        <v>11</v>
      </c>
      <c r="B24" s="16" t="str">
        <f>_xlfn.IFNA(INDEX('EIP (Draft) Pairings'!$C$22:$N$36,$A24,MATCH('MCO EPP Reporting Table (old)'!$F$11,'EIP (Draft) Pairings'!$C$21:$N$21,0)),"")</f>
        <v>Bronx Partners for Healthy Communities</v>
      </c>
      <c r="D24" s="16" t="str">
        <f t="shared" si="0"/>
        <v>Bronx Partners for Healthy Communities</v>
      </c>
      <c r="E24" s="18"/>
      <c r="F24" s="18"/>
      <c r="G24" s="18"/>
      <c r="H24" s="18"/>
      <c r="I24" s="18"/>
      <c r="J24" s="18"/>
      <c r="K24" s="18"/>
      <c r="L24" s="35">
        <f t="shared" si="1"/>
        <v>0</v>
      </c>
    </row>
    <row r="25" spans="1:12" ht="25.5" customHeight="1" x14ac:dyDescent="0.15">
      <c r="A25" s="11">
        <v>12</v>
      </c>
      <c r="B25" s="16" t="str">
        <f>_xlfn.IFNA(INDEX('EIP (Draft) Pairings'!$C$22:$N$36,$A25,MATCH('MCO EPP Reporting Table (old)'!$F$11,'EIP (Draft) Pairings'!$C$21:$N$21,0)),"")</f>
        <v>Community Partners of Western New York PPS</v>
      </c>
      <c r="D25" s="16" t="str">
        <f t="shared" si="0"/>
        <v>Community Partners of Western New York PPS</v>
      </c>
      <c r="E25" s="18"/>
      <c r="F25" s="18"/>
      <c r="G25" s="18"/>
      <c r="H25" s="18"/>
      <c r="I25" s="18"/>
      <c r="J25" s="18"/>
      <c r="K25" s="18"/>
      <c r="L25" s="35">
        <f t="shared" si="1"/>
        <v>0</v>
      </c>
    </row>
    <row r="26" spans="1:12" ht="25.5" customHeight="1" x14ac:dyDescent="0.15">
      <c r="A26" s="11">
        <v>13</v>
      </c>
      <c r="B26" s="16" t="str">
        <f>_xlfn.IFNA(INDEX('EIP (Draft) Pairings'!$C$22:$N$36,$A26,MATCH('MCO EPP Reporting Table (old)'!$F$11,'EIP (Draft) Pairings'!$C$21:$N$21,0)),"")</f>
        <v xml:space="preserve">Suffolk Care Collaborative </v>
      </c>
      <c r="D26" s="16" t="str">
        <f t="shared" si="0"/>
        <v xml:space="preserve">Suffolk Care Collaborative </v>
      </c>
      <c r="E26" s="18"/>
      <c r="F26" s="18"/>
      <c r="G26" s="18"/>
      <c r="H26" s="18"/>
      <c r="I26" s="18"/>
      <c r="J26" s="18"/>
      <c r="K26" s="18"/>
      <c r="L26" s="35">
        <f t="shared" si="1"/>
        <v>0</v>
      </c>
    </row>
    <row r="27" spans="1:12" ht="25.5" customHeight="1" x14ac:dyDescent="0.15">
      <c r="A27" s="11">
        <v>14</v>
      </c>
      <c r="B27" s="16" t="str">
        <f>_xlfn.IFNA(INDEX('EIP (Draft) Pairings'!$C$22:$N$36,$A27,MATCH('MCO EPP Reporting Table (old)'!$F$11,'EIP (Draft) Pairings'!$C$21:$N$21,0)),"")</f>
        <v>The New York and Presbyterian Hospital</v>
      </c>
      <c r="D27" s="16" t="str">
        <f t="shared" si="0"/>
        <v>The New York and Presbyterian Hospital</v>
      </c>
      <c r="E27" s="18"/>
      <c r="F27" s="18"/>
      <c r="G27" s="18"/>
      <c r="H27" s="18"/>
      <c r="I27" s="18"/>
      <c r="J27" s="18"/>
      <c r="K27" s="18"/>
      <c r="L27" s="35">
        <f t="shared" si="1"/>
        <v>0</v>
      </c>
    </row>
    <row r="28" spans="1:12" ht="25.5" customHeight="1" x14ac:dyDescent="0.15">
      <c r="A28" s="11">
        <v>15</v>
      </c>
      <c r="B28" s="16" t="str">
        <f>_xlfn.IFNA(INDEX('EIP (Draft) Pairings'!$C$22:$N$36,$A28,MATCH('MCO EPP Reporting Table (old)'!$F$11,'EIP (Draft) Pairings'!$C$21:$N$21,0)),"")</f>
        <v>New York Presbyterian/Queens</v>
      </c>
      <c r="D28" s="16" t="str">
        <f t="shared" si="0"/>
        <v>New York Presbyterian/Queens</v>
      </c>
      <c r="E28" s="18"/>
      <c r="F28" s="18"/>
      <c r="G28" s="18"/>
      <c r="H28" s="18"/>
      <c r="I28" s="18"/>
      <c r="J28" s="18"/>
      <c r="K28" s="18"/>
      <c r="L28" s="35">
        <f t="shared" si="1"/>
        <v>0</v>
      </c>
    </row>
    <row r="29" spans="1:12" ht="15.95" customHeight="1" x14ac:dyDescent="0.15">
      <c r="D29" s="38" t="s">
        <v>66</v>
      </c>
      <c r="E29" s="35">
        <f t="shared" ref="E29" si="2">SUM(E14:E28)</f>
        <v>0</v>
      </c>
      <c r="F29" s="35">
        <f>SUM(F14:F28)</f>
        <v>0</v>
      </c>
      <c r="G29" s="35">
        <f>SUM(G14:G28)</f>
        <v>0</v>
      </c>
      <c r="H29" s="35">
        <f>SUM(H14:H28)</f>
        <v>0</v>
      </c>
      <c r="I29" s="35">
        <f t="shared" ref="I29:L29" si="3">SUM(I14:I28)</f>
        <v>0</v>
      </c>
      <c r="J29" s="35">
        <f t="shared" si="3"/>
        <v>0</v>
      </c>
      <c r="K29" s="35">
        <f t="shared" si="3"/>
        <v>0</v>
      </c>
      <c r="L29" s="35">
        <f t="shared" si="3"/>
        <v>0</v>
      </c>
    </row>
    <row r="31" spans="1:12" x14ac:dyDescent="0.15">
      <c r="D31" s="34" t="s">
        <v>78</v>
      </c>
    </row>
    <row r="33" spans="4:8" ht="25.5" customHeight="1" x14ac:dyDescent="0.15">
      <c r="D33" s="15" t="s">
        <v>0</v>
      </c>
      <c r="E33" s="36" t="s">
        <v>76</v>
      </c>
      <c r="F33" s="109" t="s">
        <v>79</v>
      </c>
      <c r="G33" s="110"/>
      <c r="H33" s="111"/>
    </row>
    <row r="34" spans="4:8" ht="25.5" customHeight="1" x14ac:dyDescent="0.15">
      <c r="D34" s="16" t="str">
        <f t="shared" ref="D34:D48" si="4">D14</f>
        <v>Advocate Community Providers</v>
      </c>
      <c r="E34" s="35">
        <f>IF(B14=0,"",E14-L14)</f>
        <v>0</v>
      </c>
      <c r="F34" s="151"/>
      <c r="G34" s="152"/>
      <c r="H34" s="153"/>
    </row>
    <row r="35" spans="4:8" ht="25.5" customHeight="1" x14ac:dyDescent="0.15">
      <c r="D35" s="16" t="str">
        <f t="shared" si="4"/>
        <v>Bronx Health Access PPS</v>
      </c>
      <c r="E35" s="35">
        <f t="shared" ref="E35:E48" si="5">IF(B15=0,"",E15-L15)</f>
        <v>0</v>
      </c>
      <c r="F35" s="151"/>
      <c r="G35" s="152"/>
      <c r="H35" s="153"/>
    </row>
    <row r="36" spans="4:8" ht="25.5" customHeight="1" x14ac:dyDescent="0.15">
      <c r="D36" s="16" t="str">
        <f t="shared" si="4"/>
        <v>Central New York Care Collaborative</v>
      </c>
      <c r="E36" s="35">
        <f t="shared" si="5"/>
        <v>0</v>
      </c>
      <c r="F36" s="151"/>
      <c r="G36" s="152"/>
      <c r="H36" s="153"/>
    </row>
    <row r="37" spans="4:8" ht="25.5" customHeight="1" x14ac:dyDescent="0.15">
      <c r="D37" s="16" t="str">
        <f t="shared" si="4"/>
        <v>NYU Lutheran Medical Center</v>
      </c>
      <c r="E37" s="35">
        <f t="shared" si="5"/>
        <v>0</v>
      </c>
      <c r="F37" s="151"/>
      <c r="G37" s="152"/>
      <c r="H37" s="153"/>
    </row>
    <row r="38" spans="4:8" ht="25.5" customHeight="1" x14ac:dyDescent="0.15">
      <c r="D38" s="16" t="str">
        <f t="shared" si="4"/>
        <v>Community Care of Brooklyn</v>
      </c>
      <c r="E38" s="35">
        <f t="shared" si="5"/>
        <v>0</v>
      </c>
      <c r="F38" s="151"/>
      <c r="G38" s="152"/>
      <c r="H38" s="153"/>
    </row>
    <row r="39" spans="4:8" ht="25.5" customHeight="1" x14ac:dyDescent="0.15">
      <c r="D39" s="16" t="str">
        <f t="shared" si="4"/>
        <v>Millennium Collaborative Care</v>
      </c>
      <c r="E39" s="35">
        <f t="shared" si="5"/>
        <v>0</v>
      </c>
      <c r="F39" s="151"/>
      <c r="G39" s="152"/>
      <c r="H39" s="153"/>
    </row>
    <row r="40" spans="4:8" ht="25.5" customHeight="1" x14ac:dyDescent="0.15">
      <c r="D40" s="16" t="str">
        <f t="shared" si="4"/>
        <v>Montefiore Hudson Valley Collaborative</v>
      </c>
      <c r="E40" s="35">
        <f t="shared" si="5"/>
        <v>0</v>
      </c>
      <c r="F40" s="151"/>
      <c r="G40" s="152"/>
      <c r="H40" s="153"/>
    </row>
    <row r="41" spans="4:8" ht="25.5" customHeight="1" x14ac:dyDescent="0.15">
      <c r="D41" s="16" t="str">
        <f t="shared" si="4"/>
        <v>Mount Sinai LLC</v>
      </c>
      <c r="E41" s="35">
        <f t="shared" si="5"/>
        <v>0</v>
      </c>
      <c r="F41" s="151"/>
      <c r="G41" s="152"/>
      <c r="H41" s="153"/>
    </row>
    <row r="42" spans="4:8" ht="25.5" customHeight="1" x14ac:dyDescent="0.15">
      <c r="D42" s="16" t="str">
        <f t="shared" si="4"/>
        <v>Nassau Queens PPS</v>
      </c>
      <c r="E42" s="35">
        <f t="shared" si="5"/>
        <v>0</v>
      </c>
      <c r="F42" s="151"/>
      <c r="G42" s="152"/>
      <c r="H42" s="153"/>
    </row>
    <row r="43" spans="4:8" ht="25.5" customHeight="1" x14ac:dyDescent="0.15">
      <c r="D43" s="16" t="str">
        <f t="shared" si="4"/>
        <v>Refuah Community Health Collaborative</v>
      </c>
      <c r="E43" s="35">
        <f t="shared" si="5"/>
        <v>0</v>
      </c>
      <c r="F43" s="151"/>
      <c r="G43" s="152"/>
      <c r="H43" s="153"/>
    </row>
    <row r="44" spans="4:8" ht="25.5" customHeight="1" x14ac:dyDescent="0.15">
      <c r="D44" s="16" t="str">
        <f t="shared" si="4"/>
        <v>Bronx Partners for Healthy Communities</v>
      </c>
      <c r="E44" s="35">
        <f t="shared" si="5"/>
        <v>0</v>
      </c>
      <c r="F44" s="151"/>
      <c r="G44" s="152"/>
      <c r="H44" s="153"/>
    </row>
    <row r="45" spans="4:8" ht="25.5" customHeight="1" x14ac:dyDescent="0.15">
      <c r="D45" s="16" t="str">
        <f t="shared" si="4"/>
        <v>Community Partners of Western New York PPS</v>
      </c>
      <c r="E45" s="35">
        <f t="shared" si="5"/>
        <v>0</v>
      </c>
      <c r="F45" s="151"/>
      <c r="G45" s="152"/>
      <c r="H45" s="153"/>
    </row>
    <row r="46" spans="4:8" ht="25.5" customHeight="1" x14ac:dyDescent="0.15">
      <c r="D46" s="16" t="str">
        <f t="shared" si="4"/>
        <v xml:space="preserve">Suffolk Care Collaborative </v>
      </c>
      <c r="E46" s="35">
        <f t="shared" si="5"/>
        <v>0</v>
      </c>
      <c r="F46" s="151"/>
      <c r="G46" s="152"/>
      <c r="H46" s="153"/>
    </row>
    <row r="47" spans="4:8" ht="25.5" customHeight="1" x14ac:dyDescent="0.15">
      <c r="D47" s="16" t="str">
        <f t="shared" si="4"/>
        <v>The New York and Presbyterian Hospital</v>
      </c>
      <c r="E47" s="35">
        <f t="shared" si="5"/>
        <v>0</v>
      </c>
      <c r="F47" s="151"/>
      <c r="G47" s="152"/>
      <c r="H47" s="153"/>
    </row>
    <row r="48" spans="4:8" ht="25.5" customHeight="1" x14ac:dyDescent="0.15">
      <c r="D48" s="16" t="str">
        <f t="shared" si="4"/>
        <v>New York Presbyterian/Queens</v>
      </c>
      <c r="E48" s="35">
        <f t="shared" si="5"/>
        <v>0</v>
      </c>
      <c r="F48" s="151"/>
      <c r="G48" s="152"/>
      <c r="H48" s="153"/>
    </row>
    <row r="49" spans="4:8" ht="9" x14ac:dyDescent="0.15">
      <c r="D49" s="16" t="s">
        <v>1</v>
      </c>
      <c r="E49" s="35">
        <f>SUM(E34:E48)</f>
        <v>0</v>
      </c>
      <c r="F49" s="151"/>
      <c r="G49" s="152"/>
      <c r="H49" s="153"/>
    </row>
  </sheetData>
  <mergeCells count="18">
    <mergeCell ref="F49:H49"/>
    <mergeCell ref="F42:H42"/>
    <mergeCell ref="F43:H43"/>
    <mergeCell ref="F44:H44"/>
    <mergeCell ref="F45:H45"/>
    <mergeCell ref="F46:H46"/>
    <mergeCell ref="F48:H48"/>
    <mergeCell ref="F47:H47"/>
    <mergeCell ref="F41:H41"/>
    <mergeCell ref="F33:H33"/>
    <mergeCell ref="F34:H34"/>
    <mergeCell ref="F35:H35"/>
    <mergeCell ref="D4:F9"/>
    <mergeCell ref="F36:H36"/>
    <mergeCell ref="F37:H37"/>
    <mergeCell ref="F38:H38"/>
    <mergeCell ref="F39:H39"/>
    <mergeCell ref="F40:H40"/>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 (Hidden Tab)'!$G$3:$G$15</xm:f>
          </x14:formula1>
          <xm:sqref>F11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L51"/>
  <sheetViews>
    <sheetView tabSelected="1" topLeftCell="C1" zoomScaleNormal="100" workbookViewId="0">
      <selection activeCell="J7" sqref="J7"/>
    </sheetView>
  </sheetViews>
  <sheetFormatPr defaultColWidth="9.140625" defaultRowHeight="8.25" x14ac:dyDescent="0.15"/>
  <cols>
    <col min="1" max="1" width="4.5703125" style="72" hidden="1" customWidth="1"/>
    <col min="2" max="2" width="23.85546875" style="72" hidden="1" customWidth="1"/>
    <col min="3" max="3" width="2.28515625" style="72" customWidth="1"/>
    <col min="4" max="4" width="15.7109375" style="72" customWidth="1"/>
    <col min="5" max="8" width="21.140625" style="72" customWidth="1"/>
    <col min="9" max="10" width="15" style="72" customWidth="1"/>
    <col min="11" max="11" width="0.7109375" style="83" customWidth="1"/>
    <col min="12" max="12" width="25.7109375" style="72" customWidth="1"/>
    <col min="13" max="13" width="51.28515625" style="72" bestFit="1" customWidth="1"/>
    <col min="14" max="16384" width="9.140625" style="72"/>
  </cols>
  <sheetData>
    <row r="2" spans="4:12" s="80" customFormat="1" ht="11.25" x14ac:dyDescent="0.2">
      <c r="D2" s="177" t="s">
        <v>169</v>
      </c>
      <c r="E2" s="177"/>
      <c r="K2" s="81"/>
    </row>
    <row r="3" spans="4:12" x14ac:dyDescent="0.15">
      <c r="D3" s="82"/>
    </row>
    <row r="4" spans="4:12" ht="43.5" customHeight="1" x14ac:dyDescent="0.15">
      <c r="D4" s="165" t="s">
        <v>209</v>
      </c>
      <c r="E4" s="166"/>
      <c r="F4" s="166"/>
      <c r="G4" s="167"/>
    </row>
    <row r="5" spans="4:12" ht="27.75" customHeight="1" x14ac:dyDescent="0.15">
      <c r="D5" s="168"/>
      <c r="E5" s="169"/>
      <c r="F5" s="169"/>
      <c r="G5" s="170"/>
    </row>
    <row r="6" spans="4:12" ht="27.75" customHeight="1" x14ac:dyDescent="0.15">
      <c r="D6" s="168"/>
      <c r="E6" s="169"/>
      <c r="F6" s="169"/>
      <c r="G6" s="170"/>
    </row>
    <row r="7" spans="4:12" ht="27.75" customHeight="1" x14ac:dyDescent="0.15">
      <c r="D7" s="168"/>
      <c r="E7" s="169"/>
      <c r="F7" s="169"/>
      <c r="G7" s="170"/>
    </row>
    <row r="8" spans="4:12" ht="27.75" customHeight="1" x14ac:dyDescent="0.15">
      <c r="D8" s="168"/>
      <c r="E8" s="169"/>
      <c r="F8" s="169"/>
      <c r="G8" s="170"/>
    </row>
    <row r="9" spans="4:12" ht="50.25" customHeight="1" x14ac:dyDescent="0.15">
      <c r="D9" s="171"/>
      <c r="E9" s="172"/>
      <c r="F9" s="172"/>
      <c r="G9" s="173"/>
    </row>
    <row r="10" spans="4:12" ht="9" x14ac:dyDescent="0.15">
      <c r="D10" s="84"/>
      <c r="E10" s="84"/>
      <c r="F10" s="84"/>
      <c r="G10" s="73"/>
    </row>
    <row r="11" spans="4:12" ht="11.25" x14ac:dyDescent="0.2">
      <c r="D11" s="85" t="s">
        <v>168</v>
      </c>
      <c r="E11" s="73"/>
      <c r="F11" s="62" t="s">
        <v>187</v>
      </c>
      <c r="G11" s="73"/>
    </row>
    <row r="12" spans="4:12" ht="11.25" x14ac:dyDescent="0.2">
      <c r="D12" s="85"/>
      <c r="E12" s="73"/>
      <c r="F12" s="55"/>
      <c r="G12" s="73"/>
    </row>
    <row r="13" spans="4:12" ht="11.25" x14ac:dyDescent="0.2">
      <c r="D13" s="85" t="s">
        <v>172</v>
      </c>
      <c r="E13" s="73"/>
      <c r="F13" s="62" t="s">
        <v>201</v>
      </c>
      <c r="G13" s="73"/>
    </row>
    <row r="14" spans="4:12" ht="9" x14ac:dyDescent="0.15">
      <c r="D14" s="86"/>
      <c r="E14" s="73"/>
      <c r="F14" s="73"/>
      <c r="G14" s="73"/>
    </row>
    <row r="15" spans="4:12" ht="8.25" customHeight="1" x14ac:dyDescent="0.15">
      <c r="D15" s="73"/>
      <c r="E15" s="174" t="s">
        <v>49</v>
      </c>
      <c r="F15" s="175"/>
      <c r="G15" s="175"/>
      <c r="H15" s="176"/>
      <c r="I15" s="163" t="s">
        <v>156</v>
      </c>
      <c r="J15" s="164"/>
      <c r="K15" s="87"/>
      <c r="L15" s="104" t="s">
        <v>157</v>
      </c>
    </row>
    <row r="16" spans="4:12" ht="25.5" customHeight="1" x14ac:dyDescent="0.15">
      <c r="D16" s="88" t="s">
        <v>0</v>
      </c>
      <c r="E16" s="89" t="s">
        <v>148</v>
      </c>
      <c r="F16" s="89" t="s">
        <v>149</v>
      </c>
      <c r="G16" s="89" t="s">
        <v>150</v>
      </c>
      <c r="H16" s="89" t="s">
        <v>151</v>
      </c>
      <c r="I16" s="89" t="s">
        <v>154</v>
      </c>
      <c r="J16" s="90" t="s">
        <v>155</v>
      </c>
      <c r="K16" s="87"/>
      <c r="L16" s="105" t="s">
        <v>155</v>
      </c>
    </row>
    <row r="17" spans="1:12" ht="31.5" customHeight="1" x14ac:dyDescent="0.15">
      <c r="A17" s="72">
        <v>1</v>
      </c>
      <c r="B17" s="91" t="str">
        <f>_xlfn.IFNA(INDEX('EIP (Draft) Pairings'!$C$22:$N$36,$A17,MATCH('MCO EP Frequency Table'!$F$11,'EIP (Draft) Pairings'!$C$21:$N$21,0)),"")</f>
        <v>Montefiore Hudson Valley Collaborative</v>
      </c>
      <c r="D17" s="92" t="str">
        <f>IF(B17=0,"",B17)</f>
        <v>Montefiore Hudson Valley Collaborative</v>
      </c>
      <c r="E17" s="93"/>
      <c r="F17" s="93"/>
      <c r="G17" s="93"/>
      <c r="H17" s="93"/>
      <c r="I17" s="78"/>
      <c r="J17" s="79"/>
      <c r="K17" s="77"/>
      <c r="L17" s="78"/>
    </row>
    <row r="18" spans="1:12" ht="31.5" customHeight="1" x14ac:dyDescent="0.15">
      <c r="A18" s="72">
        <v>2</v>
      </c>
      <c r="B18" s="91">
        <f>_xlfn.IFNA(INDEX('EIP (Draft) Pairings'!$C$22:$N$36,$A18,MATCH('MCO EP Frequency Table'!$F$11,'EIP (Draft) Pairings'!$C$21:$N$21,0)),"")</f>
        <v>0</v>
      </c>
      <c r="D18" s="92" t="str">
        <f t="shared" ref="D18:D31" si="0">IF(B18=0,"",B18)</f>
        <v/>
      </c>
      <c r="E18" s="93"/>
      <c r="F18" s="93"/>
      <c r="G18" s="93"/>
      <c r="H18" s="93"/>
      <c r="I18" s="78"/>
      <c r="J18" s="79"/>
      <c r="K18" s="77"/>
      <c r="L18" s="78"/>
    </row>
    <row r="19" spans="1:12" ht="31.5" customHeight="1" x14ac:dyDescent="0.15">
      <c r="A19" s="72">
        <v>3</v>
      </c>
      <c r="B19" s="91">
        <f>_xlfn.IFNA(INDEX('EIP (Draft) Pairings'!$C$22:$N$36,$A19,MATCH('MCO EP Frequency Table'!$F$11,'EIP (Draft) Pairings'!$C$21:$N$21,0)),"")</f>
        <v>0</v>
      </c>
      <c r="D19" s="92" t="str">
        <f t="shared" si="0"/>
        <v/>
      </c>
      <c r="E19" s="93"/>
      <c r="F19" s="93"/>
      <c r="G19" s="93"/>
      <c r="H19" s="93"/>
      <c r="I19" s="78"/>
      <c r="J19" s="79"/>
      <c r="K19" s="77"/>
      <c r="L19" s="78"/>
    </row>
    <row r="20" spans="1:12" ht="31.5" customHeight="1" x14ac:dyDescent="0.15">
      <c r="A20" s="72">
        <v>4</v>
      </c>
      <c r="B20" s="91">
        <f>_xlfn.IFNA(INDEX('EIP (Draft) Pairings'!$C$22:$N$36,$A20,MATCH('MCO EP Frequency Table'!$F$11,'EIP (Draft) Pairings'!$C$21:$N$21,0)),"")</f>
        <v>0</v>
      </c>
      <c r="D20" s="92" t="str">
        <f t="shared" si="0"/>
        <v/>
      </c>
      <c r="E20" s="93"/>
      <c r="F20" s="93"/>
      <c r="G20" s="93"/>
      <c r="H20" s="93"/>
      <c r="I20" s="78"/>
      <c r="J20" s="79"/>
      <c r="K20" s="77"/>
      <c r="L20" s="78"/>
    </row>
    <row r="21" spans="1:12" ht="31.5" customHeight="1" x14ac:dyDescent="0.15">
      <c r="A21" s="72">
        <v>5</v>
      </c>
      <c r="B21" s="91">
        <f>_xlfn.IFNA(INDEX('EIP (Draft) Pairings'!$C$22:$N$36,$A21,MATCH('MCO EP Frequency Table'!$F$11,'EIP (Draft) Pairings'!$C$21:$N$21,0)),"")</f>
        <v>0</v>
      </c>
      <c r="D21" s="92" t="str">
        <f t="shared" si="0"/>
        <v/>
      </c>
      <c r="E21" s="93"/>
      <c r="F21" s="93"/>
      <c r="G21" s="93"/>
      <c r="H21" s="93"/>
      <c r="I21" s="78"/>
      <c r="J21" s="79"/>
      <c r="K21" s="77"/>
      <c r="L21" s="78"/>
    </row>
    <row r="22" spans="1:12" ht="31.5" customHeight="1" x14ac:dyDescent="0.15">
      <c r="A22" s="72">
        <v>6</v>
      </c>
      <c r="B22" s="91">
        <f>_xlfn.IFNA(INDEX('EIP (Draft) Pairings'!$C$22:$N$36,$A22,MATCH('MCO EP Frequency Table'!$F$11,'EIP (Draft) Pairings'!$C$21:$N$21,0)),"")</f>
        <v>0</v>
      </c>
      <c r="D22" s="92" t="str">
        <f t="shared" si="0"/>
        <v/>
      </c>
      <c r="E22" s="93"/>
      <c r="F22" s="93"/>
      <c r="G22" s="93"/>
      <c r="H22" s="93"/>
      <c r="I22" s="78"/>
      <c r="J22" s="79"/>
      <c r="K22" s="77"/>
      <c r="L22" s="78"/>
    </row>
    <row r="23" spans="1:12" ht="31.5" customHeight="1" x14ac:dyDescent="0.15">
      <c r="A23" s="72">
        <v>7</v>
      </c>
      <c r="B23" s="91">
        <f>_xlfn.IFNA(INDEX('EIP (Draft) Pairings'!$C$22:$N$36,$A23,MATCH('MCO EP Frequency Table'!$F$11,'EIP (Draft) Pairings'!$C$21:$N$21,0)),"")</f>
        <v>0</v>
      </c>
      <c r="D23" s="92" t="str">
        <f t="shared" si="0"/>
        <v/>
      </c>
      <c r="E23" s="93"/>
      <c r="F23" s="93"/>
      <c r="G23" s="93"/>
      <c r="H23" s="93"/>
      <c r="I23" s="78"/>
      <c r="J23" s="79"/>
      <c r="K23" s="77"/>
      <c r="L23" s="78"/>
    </row>
    <row r="24" spans="1:12" ht="31.5" customHeight="1" x14ac:dyDescent="0.15">
      <c r="A24" s="72">
        <v>8</v>
      </c>
      <c r="B24" s="91">
        <f>_xlfn.IFNA(INDEX('EIP (Draft) Pairings'!$C$22:$N$36,$A24,MATCH('MCO EP Frequency Table'!$F$11,'EIP (Draft) Pairings'!$C$21:$N$21,0)),"")</f>
        <v>0</v>
      </c>
      <c r="D24" s="92" t="str">
        <f t="shared" si="0"/>
        <v/>
      </c>
      <c r="E24" s="93"/>
      <c r="F24" s="93"/>
      <c r="G24" s="93"/>
      <c r="H24" s="93"/>
      <c r="I24" s="78"/>
      <c r="J24" s="79"/>
      <c r="K24" s="77"/>
      <c r="L24" s="78"/>
    </row>
    <row r="25" spans="1:12" ht="31.5" customHeight="1" x14ac:dyDescent="0.15">
      <c r="A25" s="72">
        <v>9</v>
      </c>
      <c r="B25" s="91">
        <f>_xlfn.IFNA(INDEX('EIP (Draft) Pairings'!$C$22:$N$36,$A25,MATCH('MCO EP Frequency Table'!$F$11,'EIP (Draft) Pairings'!$C$21:$N$21,0)),"")</f>
        <v>0</v>
      </c>
      <c r="D25" s="92" t="str">
        <f t="shared" si="0"/>
        <v/>
      </c>
      <c r="E25" s="93"/>
      <c r="F25" s="93"/>
      <c r="G25" s="93"/>
      <c r="H25" s="93"/>
      <c r="I25" s="78"/>
      <c r="J25" s="79"/>
      <c r="K25" s="77"/>
      <c r="L25" s="78"/>
    </row>
    <row r="26" spans="1:12" ht="31.5" customHeight="1" x14ac:dyDescent="0.15">
      <c r="A26" s="72">
        <v>10</v>
      </c>
      <c r="B26" s="91">
        <f>_xlfn.IFNA(INDEX('EIP (Draft) Pairings'!$C$22:$N$36,$A26,MATCH('MCO EP Frequency Table'!$F$11,'EIP (Draft) Pairings'!$C$21:$N$21,0)),"")</f>
        <v>0</v>
      </c>
      <c r="D26" s="92" t="str">
        <f t="shared" si="0"/>
        <v/>
      </c>
      <c r="E26" s="78"/>
      <c r="F26" s="78"/>
      <c r="G26" s="78"/>
      <c r="H26" s="94"/>
      <c r="I26" s="95"/>
      <c r="J26" s="96"/>
      <c r="K26" s="97"/>
      <c r="L26" s="95"/>
    </row>
    <row r="27" spans="1:12" ht="31.5" customHeight="1" x14ac:dyDescent="0.15">
      <c r="A27" s="72">
        <v>11</v>
      </c>
      <c r="B27" s="91">
        <f>_xlfn.IFNA(INDEX('EIP (Draft) Pairings'!$C$22:$N$36,$A27,MATCH('MCO EP Frequency Table'!$F$11,'EIP (Draft) Pairings'!$C$21:$N$21,0)),"")</f>
        <v>0</v>
      </c>
      <c r="D27" s="92" t="str">
        <f t="shared" si="0"/>
        <v/>
      </c>
      <c r="E27" s="78"/>
      <c r="F27" s="78"/>
      <c r="G27" s="78"/>
      <c r="H27" s="94"/>
      <c r="I27" s="95"/>
      <c r="J27" s="96"/>
      <c r="K27" s="97"/>
      <c r="L27" s="95"/>
    </row>
    <row r="28" spans="1:12" ht="31.5" customHeight="1" x14ac:dyDescent="0.15">
      <c r="A28" s="72">
        <v>12</v>
      </c>
      <c r="B28" s="91">
        <f>_xlfn.IFNA(INDEX('EIP (Draft) Pairings'!$C$22:$N$36,$A28,MATCH('MCO EP Frequency Table'!$F$11,'EIP (Draft) Pairings'!$C$21:$N$21,0)),"")</f>
        <v>0</v>
      </c>
      <c r="D28" s="92" t="str">
        <f t="shared" si="0"/>
        <v/>
      </c>
      <c r="E28" s="78"/>
      <c r="F28" s="78"/>
      <c r="G28" s="78"/>
      <c r="H28" s="94"/>
      <c r="I28" s="95"/>
      <c r="J28" s="96"/>
      <c r="K28" s="97"/>
      <c r="L28" s="95"/>
    </row>
    <row r="29" spans="1:12" ht="31.5" customHeight="1" x14ac:dyDescent="0.15">
      <c r="A29" s="72">
        <v>13</v>
      </c>
      <c r="B29" s="91">
        <f>_xlfn.IFNA(INDEX('EIP (Draft) Pairings'!$C$22:$N$36,$A29,MATCH('MCO EP Frequency Table'!$F$11,'EIP (Draft) Pairings'!$C$21:$N$21,0)),"")</f>
        <v>0</v>
      </c>
      <c r="D29" s="92" t="str">
        <f t="shared" si="0"/>
        <v/>
      </c>
      <c r="E29" s="78"/>
      <c r="F29" s="78"/>
      <c r="G29" s="78"/>
      <c r="H29" s="94"/>
      <c r="I29" s="95"/>
      <c r="J29" s="96"/>
      <c r="K29" s="97"/>
      <c r="L29" s="95"/>
    </row>
    <row r="30" spans="1:12" ht="31.5" customHeight="1" x14ac:dyDescent="0.15">
      <c r="A30" s="72">
        <v>14</v>
      </c>
      <c r="B30" s="91">
        <f>_xlfn.IFNA(INDEX('EIP (Draft) Pairings'!$C$22:$N$36,$A30,MATCH('MCO EP Frequency Table'!$F$11,'EIP (Draft) Pairings'!$C$21:$N$21,0)),"")</f>
        <v>0</v>
      </c>
      <c r="D30" s="92" t="str">
        <f t="shared" si="0"/>
        <v/>
      </c>
      <c r="E30" s="78"/>
      <c r="F30" s="78"/>
      <c r="G30" s="78"/>
      <c r="H30" s="94"/>
      <c r="I30" s="95"/>
      <c r="J30" s="96"/>
      <c r="K30" s="97"/>
      <c r="L30" s="95"/>
    </row>
    <row r="31" spans="1:12" ht="31.5" customHeight="1" x14ac:dyDescent="0.15">
      <c r="A31" s="72">
        <v>15</v>
      </c>
      <c r="B31" s="91">
        <f>_xlfn.IFNA(INDEX('EIP (Draft) Pairings'!$C$22:$N$36,$A31,MATCH('MCO EP Frequency Table'!$F$11,'EIP (Draft) Pairings'!$C$21:$N$21,0)),"")</f>
        <v>0</v>
      </c>
      <c r="D31" s="92" t="str">
        <f t="shared" si="0"/>
        <v/>
      </c>
      <c r="E31" s="78"/>
      <c r="F31" s="78"/>
      <c r="G31" s="78"/>
      <c r="H31" s="94"/>
      <c r="I31" s="95"/>
      <c r="J31" s="96"/>
      <c r="K31" s="97"/>
      <c r="L31" s="95"/>
    </row>
    <row r="32" spans="1:12" ht="15.95" customHeight="1" x14ac:dyDescent="0.15"/>
    <row r="36" ht="25.5" customHeight="1" x14ac:dyDescent="0.15"/>
    <row r="37" ht="25.5" customHeight="1" x14ac:dyDescent="0.15"/>
    <row r="38" ht="25.5" customHeight="1" x14ac:dyDescent="0.15"/>
    <row r="39" ht="25.5" customHeight="1" x14ac:dyDescent="0.15"/>
    <row r="40" ht="25.5" customHeight="1" x14ac:dyDescent="0.15"/>
    <row r="41" ht="25.5" customHeight="1" x14ac:dyDescent="0.15"/>
    <row r="42" ht="25.5" customHeight="1" x14ac:dyDescent="0.15"/>
    <row r="43" ht="25.5" customHeight="1" x14ac:dyDescent="0.15"/>
    <row r="44" ht="25.5" customHeight="1" x14ac:dyDescent="0.15"/>
    <row r="45" ht="25.5" customHeight="1" x14ac:dyDescent="0.15"/>
    <row r="46" ht="25.5" customHeight="1" x14ac:dyDescent="0.15"/>
    <row r="47" ht="25.5" customHeight="1" x14ac:dyDescent="0.15"/>
    <row r="48" ht="25.5" customHeight="1" x14ac:dyDescent="0.15"/>
    <row r="49" ht="25.5" customHeight="1" x14ac:dyDescent="0.15"/>
    <row r="50" ht="25.5" customHeight="1" x14ac:dyDescent="0.15"/>
    <row r="51" ht="25.5" customHeight="1" x14ac:dyDescent="0.15"/>
  </sheetData>
  <mergeCells count="4">
    <mergeCell ref="I15:J15"/>
    <mergeCell ref="D4:G9"/>
    <mergeCell ref="E15:H15"/>
    <mergeCell ref="D2:E2"/>
  </mergeCells>
  <pageMargins left="0.7" right="0.7" top="0.75" bottom="0.75" header="0.3" footer="0.3"/>
  <pageSetup fitToHeight="0" orientation="portrait" r:id="rId1"/>
  <extLst>
    <ext xmlns:x14="http://schemas.microsoft.com/office/spreadsheetml/2009/9/main" uri="{CCE6A557-97BC-4b89-ADB6-D9C93CAAB3DF}">
      <x14:dataValidations xmlns:xm="http://schemas.microsoft.com/office/excel/2006/main" count="7">
        <x14:dataValidation type="list" showInputMessage="1" showErrorMessage="1">
          <x14:formula1>
            <xm:f>'Drop Downs (Hidden Tab)'!$O$6:$O$11</xm:f>
          </x14:formula1>
          <xm:sqref>F13</xm:sqref>
        </x14:dataValidation>
        <x14:dataValidation type="list" allowBlank="1" showInputMessage="1" showErrorMessage="1">
          <x14:formula1>
            <xm:f>'Drop Downs (Hidden Tab)'!$G$3:$G$15</xm:f>
          </x14:formula1>
          <xm:sqref>F11</xm:sqref>
        </x14:dataValidation>
        <x14:dataValidation type="list" showInputMessage="1" showErrorMessage="1">
          <x14:formula1>
            <xm:f>'Drop Downs (Hidden Tab)'!$M$5:$M$7</xm:f>
          </x14:formula1>
          <xm:sqref>I17:I31 J17:J31 L17:L31</xm:sqref>
        </x14:dataValidation>
        <x14:dataValidation type="list" showInputMessage="1" showErrorMessage="1">
          <x14:formula1>
            <xm:f>'Drop Down Menu'!$C$1:$C$10</xm:f>
          </x14:formula1>
          <xm:sqref>G17:G31</xm:sqref>
        </x14:dataValidation>
        <x14:dataValidation type="list" showInputMessage="1" showErrorMessage="1">
          <x14:formula1>
            <xm:f>'Drop Down Menu'!$A$1:$A$11</xm:f>
          </x14:formula1>
          <xm:sqref>E17:E31</xm:sqref>
        </x14:dataValidation>
        <x14:dataValidation type="list" showInputMessage="1" showErrorMessage="1">
          <x14:formula1>
            <xm:f>'Drop Down Menu'!$B$1:$B$11</xm:f>
          </x14:formula1>
          <xm:sqref>F17:F31</xm:sqref>
        </x14:dataValidation>
        <x14:dataValidation type="list" showInputMessage="1" showErrorMessage="1">
          <x14:formula1>
            <xm:f>'Drop Down Menu'!$D$1:$D$11</xm:f>
          </x14:formula1>
          <xm:sqref>H17:H31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workbookViewId="0">
      <selection activeCell="C15" sqref="C15"/>
    </sheetView>
  </sheetViews>
  <sheetFormatPr defaultRowHeight="15" x14ac:dyDescent="0.25"/>
  <cols>
    <col min="1" max="1" width="3.140625" customWidth="1"/>
    <col min="2" max="2" width="44.5703125" bestFit="1" customWidth="1"/>
    <col min="3" max="3" width="38.7109375" bestFit="1" customWidth="1"/>
  </cols>
  <sheetData>
    <row r="2" spans="2:3" ht="15" customHeight="1" x14ac:dyDescent="0.25">
      <c r="B2" s="178" t="s">
        <v>206</v>
      </c>
      <c r="C2" s="179"/>
    </row>
    <row r="3" spans="2:3" x14ac:dyDescent="0.25">
      <c r="B3" s="107"/>
      <c r="C3" s="107"/>
    </row>
    <row r="4" spans="2:3" x14ac:dyDescent="0.25">
      <c r="B4" s="108" t="s">
        <v>207</v>
      </c>
      <c r="C4" s="108" t="s">
        <v>208</v>
      </c>
    </row>
    <row r="5" spans="2:3" x14ac:dyDescent="0.25">
      <c r="B5" s="19" t="s">
        <v>50</v>
      </c>
      <c r="C5" s="106" t="s">
        <v>6</v>
      </c>
    </row>
    <row r="6" spans="2:3" x14ac:dyDescent="0.25">
      <c r="B6" s="19" t="s">
        <v>51</v>
      </c>
      <c r="C6" s="106" t="s">
        <v>188</v>
      </c>
    </row>
    <row r="7" spans="2:3" x14ac:dyDescent="0.25">
      <c r="B7" s="19" t="s">
        <v>52</v>
      </c>
      <c r="C7" s="106" t="s">
        <v>43</v>
      </c>
    </row>
    <row r="8" spans="2:3" x14ac:dyDescent="0.25">
      <c r="B8" s="19" t="s">
        <v>53</v>
      </c>
      <c r="C8" s="106" t="s">
        <v>189</v>
      </c>
    </row>
    <row r="9" spans="2:3" x14ac:dyDescent="0.25">
      <c r="B9" s="19" t="s">
        <v>54</v>
      </c>
      <c r="C9" s="106" t="s">
        <v>190</v>
      </c>
    </row>
    <row r="10" spans="2:3" x14ac:dyDescent="0.25">
      <c r="B10" s="19" t="s">
        <v>55</v>
      </c>
      <c r="C10" s="106" t="s">
        <v>45</v>
      </c>
    </row>
    <row r="11" spans="2:3" x14ac:dyDescent="0.25">
      <c r="B11" s="19" t="s">
        <v>56</v>
      </c>
      <c r="C11" s="106" t="s">
        <v>17</v>
      </c>
    </row>
    <row r="12" spans="2:3" x14ac:dyDescent="0.25">
      <c r="B12" s="19" t="s">
        <v>204</v>
      </c>
      <c r="C12" s="106" t="s">
        <v>191</v>
      </c>
    </row>
    <row r="13" spans="2:3" x14ac:dyDescent="0.25">
      <c r="B13" s="19" t="s">
        <v>205</v>
      </c>
      <c r="C13" s="106" t="s">
        <v>46</v>
      </c>
    </row>
    <row r="14" spans="2:3" x14ac:dyDescent="0.25">
      <c r="B14" s="106"/>
      <c r="C14" s="106" t="s">
        <v>28</v>
      </c>
    </row>
    <row r="15" spans="2:3" x14ac:dyDescent="0.25">
      <c r="B15" s="106"/>
      <c r="C15" s="106" t="s">
        <v>192</v>
      </c>
    </row>
    <row r="16" spans="2:3" x14ac:dyDescent="0.25">
      <c r="B16" s="106"/>
      <c r="C16" s="106" t="s">
        <v>193</v>
      </c>
    </row>
    <row r="17" spans="2:3" x14ac:dyDescent="0.25">
      <c r="B17" s="106"/>
      <c r="C17" s="106" t="s">
        <v>194</v>
      </c>
    </row>
    <row r="18" spans="2:3" x14ac:dyDescent="0.25">
      <c r="B18" s="106"/>
      <c r="C18" s="106" t="s">
        <v>47</v>
      </c>
    </row>
    <row r="19" spans="2:3" x14ac:dyDescent="0.25">
      <c r="B19" s="106"/>
      <c r="C19" s="106" t="s">
        <v>195</v>
      </c>
    </row>
    <row r="20" spans="2:3" x14ac:dyDescent="0.25">
      <c r="B20" s="19"/>
      <c r="C20" s="19"/>
    </row>
  </sheetData>
  <mergeCells count="1">
    <mergeCell ref="B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10"/>
  <sheetViews>
    <sheetView workbookViewId="0">
      <selection activeCell="A2" sqref="A2:A10"/>
    </sheetView>
  </sheetViews>
  <sheetFormatPr defaultRowHeight="15" x14ac:dyDescent="0.25"/>
  <cols>
    <col min="1" max="4" width="44.5703125" bestFit="1" customWidth="1"/>
  </cols>
  <sheetData>
    <row r="1" spans="1:4" x14ac:dyDescent="0.25">
      <c r="A1" s="19" t="s">
        <v>148</v>
      </c>
      <c r="B1" s="19" t="s">
        <v>149</v>
      </c>
      <c r="C1" s="19" t="s">
        <v>150</v>
      </c>
      <c r="D1" s="19" t="s">
        <v>151</v>
      </c>
    </row>
    <row r="2" spans="1:4" x14ac:dyDescent="0.25">
      <c r="A2" s="19" t="s">
        <v>50</v>
      </c>
      <c r="B2" s="19" t="s">
        <v>50</v>
      </c>
      <c r="C2" s="19" t="s">
        <v>50</v>
      </c>
      <c r="D2" s="19" t="s">
        <v>50</v>
      </c>
    </row>
    <row r="3" spans="1:4" x14ac:dyDescent="0.25">
      <c r="A3" s="19" t="s">
        <v>51</v>
      </c>
      <c r="B3" s="19" t="s">
        <v>51</v>
      </c>
      <c r="C3" s="19" t="s">
        <v>51</v>
      </c>
      <c r="D3" s="19" t="s">
        <v>51</v>
      </c>
    </row>
    <row r="4" spans="1:4" x14ac:dyDescent="0.25">
      <c r="A4" s="19" t="s">
        <v>52</v>
      </c>
      <c r="B4" s="19" t="s">
        <v>52</v>
      </c>
      <c r="C4" s="19" t="s">
        <v>52</v>
      </c>
      <c r="D4" s="19" t="s">
        <v>52</v>
      </c>
    </row>
    <row r="5" spans="1:4" x14ac:dyDescent="0.25">
      <c r="A5" s="19" t="s">
        <v>53</v>
      </c>
      <c r="B5" s="19" t="s">
        <v>53</v>
      </c>
      <c r="C5" s="19" t="s">
        <v>53</v>
      </c>
      <c r="D5" s="19" t="s">
        <v>53</v>
      </c>
    </row>
    <row r="6" spans="1:4" x14ac:dyDescent="0.25">
      <c r="A6" s="19" t="s">
        <v>54</v>
      </c>
      <c r="B6" s="19" t="s">
        <v>54</v>
      </c>
      <c r="C6" s="19" t="s">
        <v>54</v>
      </c>
      <c r="D6" s="19" t="s">
        <v>54</v>
      </c>
    </row>
    <row r="7" spans="1:4" x14ac:dyDescent="0.25">
      <c r="A7" s="19" t="s">
        <v>55</v>
      </c>
      <c r="B7" s="19" t="s">
        <v>55</v>
      </c>
      <c r="C7" s="19" t="s">
        <v>55</v>
      </c>
      <c r="D7" s="19" t="s">
        <v>55</v>
      </c>
    </row>
    <row r="8" spans="1:4" x14ac:dyDescent="0.25">
      <c r="A8" s="19" t="s">
        <v>56</v>
      </c>
      <c r="B8" s="19" t="s">
        <v>56</v>
      </c>
      <c r="C8" s="19" t="s">
        <v>56</v>
      </c>
      <c r="D8" s="19" t="s">
        <v>56</v>
      </c>
    </row>
    <row r="9" spans="1:4" x14ac:dyDescent="0.25">
      <c r="A9" s="19" t="s">
        <v>204</v>
      </c>
      <c r="B9" s="19" t="s">
        <v>204</v>
      </c>
      <c r="C9" s="19" t="s">
        <v>204</v>
      </c>
      <c r="D9" s="19" t="s">
        <v>204</v>
      </c>
    </row>
    <row r="10" spans="1:4" x14ac:dyDescent="0.25">
      <c r="A10" s="19" t="s">
        <v>205</v>
      </c>
      <c r="B10" s="19" t="s">
        <v>205</v>
      </c>
      <c r="C10" s="19" t="s">
        <v>205</v>
      </c>
      <c r="D10" s="19" t="s">
        <v>205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J49"/>
  <sheetViews>
    <sheetView topLeftCell="C7" zoomScaleNormal="100" workbookViewId="0">
      <selection activeCell="G13" sqref="G13"/>
    </sheetView>
  </sheetViews>
  <sheetFormatPr defaultColWidth="9.140625" defaultRowHeight="8.25" x14ac:dyDescent="0.15"/>
  <cols>
    <col min="1" max="1" width="4.5703125" style="11" hidden="1" customWidth="1"/>
    <col min="2" max="2" width="23.85546875" style="11" hidden="1" customWidth="1"/>
    <col min="3" max="3" width="2.28515625" style="11" customWidth="1"/>
    <col min="4" max="12" width="15.7109375" style="11" customWidth="1"/>
    <col min="13" max="16384" width="9.140625" style="11"/>
  </cols>
  <sheetData>
    <row r="2" spans="1:10" x14ac:dyDescent="0.15">
      <c r="D2" s="34" t="s">
        <v>86</v>
      </c>
    </row>
    <row r="3" spans="1:10" x14ac:dyDescent="0.15">
      <c r="D3" s="34"/>
    </row>
    <row r="4" spans="1:10" x14ac:dyDescent="0.15">
      <c r="D4" s="154" t="s">
        <v>97</v>
      </c>
      <c r="E4" s="155"/>
      <c r="F4" s="156"/>
    </row>
    <row r="5" spans="1:10" x14ac:dyDescent="0.15">
      <c r="D5" s="157"/>
      <c r="E5" s="158"/>
      <c r="F5" s="159"/>
    </row>
    <row r="6" spans="1:10" x14ac:dyDescent="0.15">
      <c r="D6" s="157"/>
      <c r="E6" s="158"/>
      <c r="F6" s="159"/>
    </row>
    <row r="7" spans="1:10" x14ac:dyDescent="0.15">
      <c r="D7" s="157"/>
      <c r="E7" s="158"/>
      <c r="F7" s="159"/>
    </row>
    <row r="8" spans="1:10" x14ac:dyDescent="0.15">
      <c r="D8" s="157"/>
      <c r="E8" s="158"/>
      <c r="F8" s="159"/>
    </row>
    <row r="9" spans="1:10" ht="9" x14ac:dyDescent="0.15">
      <c r="D9" s="160"/>
      <c r="E9" s="161"/>
      <c r="F9" s="162"/>
      <c r="G9" s="13"/>
      <c r="H9" s="13"/>
      <c r="I9" s="13"/>
    </row>
    <row r="10" spans="1:10" ht="9" x14ac:dyDescent="0.15">
      <c r="D10" s="47"/>
      <c r="E10" s="47"/>
      <c r="F10" s="47"/>
      <c r="G10" s="13"/>
      <c r="H10" s="13"/>
      <c r="I10" s="13"/>
    </row>
    <row r="11" spans="1:10" ht="9" x14ac:dyDescent="0.15">
      <c r="D11" s="12" t="s">
        <v>31</v>
      </c>
      <c r="E11" s="13"/>
      <c r="F11" s="14" t="s">
        <v>34</v>
      </c>
      <c r="G11" s="13"/>
      <c r="H11" s="13"/>
      <c r="I11" s="13"/>
    </row>
    <row r="12" spans="1:10" ht="9" x14ac:dyDescent="0.15">
      <c r="D12" s="13"/>
      <c r="E12" s="13"/>
      <c r="F12" s="13"/>
      <c r="G12" s="13"/>
      <c r="H12" s="13"/>
      <c r="I12" s="13"/>
    </row>
    <row r="13" spans="1:10" ht="25.5" customHeight="1" x14ac:dyDescent="0.15">
      <c r="D13" s="15" t="s">
        <v>0</v>
      </c>
      <c r="E13" s="36" t="s">
        <v>77</v>
      </c>
      <c r="F13" s="36" t="s">
        <v>80</v>
      </c>
      <c r="G13" s="36" t="s">
        <v>82</v>
      </c>
      <c r="H13" s="36" t="s">
        <v>83</v>
      </c>
      <c r="I13" s="36" t="s">
        <v>84</v>
      </c>
      <c r="J13" s="36" t="s">
        <v>81</v>
      </c>
    </row>
    <row r="14" spans="1:10" ht="25.5" customHeight="1" x14ac:dyDescent="0.15">
      <c r="A14" s="11">
        <v>1</v>
      </c>
      <c r="B14" s="16" t="str">
        <f>_xlfn.IFNA(INDEX('EIP (Draft) Pairings'!$C$22:$N$36,$A14,MATCH('MCO EIP Reporting Table old'!$F$11,'EIP (Draft) Pairings'!$C$21:$N$21,0)),"")</f>
        <v>Advocate Community Providers</v>
      </c>
      <c r="D14" s="16" t="str">
        <f>IF(B14=0,"",B14)</f>
        <v>Advocate Community Providers</v>
      </c>
      <c r="E14" s="18"/>
      <c r="F14" s="18"/>
      <c r="G14" s="18"/>
      <c r="H14" s="18"/>
      <c r="I14" s="18"/>
      <c r="J14" s="35">
        <f t="shared" ref="J14:J28" si="0">IF(B14=0,"",SUM(F14:I14))</f>
        <v>0</v>
      </c>
    </row>
    <row r="15" spans="1:10" ht="25.5" customHeight="1" x14ac:dyDescent="0.15">
      <c r="A15" s="11">
        <v>2</v>
      </c>
      <c r="B15" s="16" t="str">
        <f>_xlfn.IFNA(INDEX('EIP (Draft) Pairings'!$C$22:$N$36,$A15,MATCH('MCO EIP Reporting Table old'!$F$11,'EIP (Draft) Pairings'!$C$21:$N$21,0)),"")</f>
        <v>Bronx Health Access PPS</v>
      </c>
      <c r="D15" s="16" t="str">
        <f t="shared" ref="D15:D28" si="1">IF(B15=0,"",B15)</f>
        <v>Bronx Health Access PPS</v>
      </c>
      <c r="E15" s="18"/>
      <c r="F15" s="18"/>
      <c r="G15" s="18"/>
      <c r="H15" s="18"/>
      <c r="I15" s="18"/>
      <c r="J15" s="35">
        <f t="shared" si="0"/>
        <v>0</v>
      </c>
    </row>
    <row r="16" spans="1:10" ht="25.5" customHeight="1" x14ac:dyDescent="0.15">
      <c r="A16" s="11">
        <v>3</v>
      </c>
      <c r="B16" s="16" t="str">
        <f>_xlfn.IFNA(INDEX('EIP (Draft) Pairings'!$C$22:$N$36,$A16,MATCH('MCO EIP Reporting Table old'!$F$11,'EIP (Draft) Pairings'!$C$21:$N$21,0)),"")</f>
        <v>Montefiore Hudson Valley Collaborative</v>
      </c>
      <c r="D16" s="16" t="str">
        <f t="shared" si="1"/>
        <v>Montefiore Hudson Valley Collaborative</v>
      </c>
      <c r="E16" s="18"/>
      <c r="F16" s="18"/>
      <c r="G16" s="18"/>
      <c r="H16" s="18"/>
      <c r="I16" s="18"/>
      <c r="J16" s="35">
        <f t="shared" si="0"/>
        <v>0</v>
      </c>
    </row>
    <row r="17" spans="1:10" ht="25.5" customHeight="1" x14ac:dyDescent="0.15">
      <c r="A17" s="11">
        <v>4</v>
      </c>
      <c r="B17" s="16" t="str">
        <f>_xlfn.IFNA(INDEX('EIP (Draft) Pairings'!$C$22:$N$36,$A17,MATCH('MCO EIP Reporting Table old'!$F$11,'EIP (Draft) Pairings'!$C$21:$N$21,0)),"")</f>
        <v>Mount Sinai LLC</v>
      </c>
      <c r="D17" s="16" t="str">
        <f t="shared" si="1"/>
        <v>Mount Sinai LLC</v>
      </c>
      <c r="E17" s="18"/>
      <c r="F17" s="18"/>
      <c r="G17" s="18"/>
      <c r="H17" s="18"/>
      <c r="I17" s="18"/>
      <c r="J17" s="35">
        <f t="shared" si="0"/>
        <v>0</v>
      </c>
    </row>
    <row r="18" spans="1:10" ht="25.5" customHeight="1" x14ac:dyDescent="0.15">
      <c r="A18" s="11">
        <v>5</v>
      </c>
      <c r="B18" s="16" t="str">
        <f>_xlfn.IFNA(INDEX('EIP (Draft) Pairings'!$C$22:$N$36,$A18,MATCH('MCO EIP Reporting Table old'!$F$11,'EIP (Draft) Pairings'!$C$21:$N$21,0)),"")</f>
        <v>Nassau Queens PPS</v>
      </c>
      <c r="D18" s="16" t="str">
        <f t="shared" si="1"/>
        <v>Nassau Queens PPS</v>
      </c>
      <c r="E18" s="18"/>
      <c r="F18" s="18"/>
      <c r="G18" s="18"/>
      <c r="H18" s="18"/>
      <c r="I18" s="18"/>
      <c r="J18" s="35">
        <f t="shared" si="0"/>
        <v>0</v>
      </c>
    </row>
    <row r="19" spans="1:10" ht="25.5" customHeight="1" x14ac:dyDescent="0.15">
      <c r="A19" s="11">
        <v>6</v>
      </c>
      <c r="B19" s="16" t="str">
        <f>_xlfn.IFNA(INDEX('EIP (Draft) Pairings'!$C$22:$N$36,$A19,MATCH('MCO EIP Reporting Table old'!$F$11,'EIP (Draft) Pairings'!$C$21:$N$21,0)),"")</f>
        <v>Bronx Partners for Healthy Communities</v>
      </c>
      <c r="D19" s="16" t="str">
        <f t="shared" si="1"/>
        <v>Bronx Partners for Healthy Communities</v>
      </c>
      <c r="E19" s="18"/>
      <c r="F19" s="18"/>
      <c r="G19" s="18"/>
      <c r="H19" s="18"/>
      <c r="I19" s="18"/>
      <c r="J19" s="35">
        <f t="shared" si="0"/>
        <v>0</v>
      </c>
    </row>
    <row r="20" spans="1:10" ht="25.5" customHeight="1" x14ac:dyDescent="0.15">
      <c r="A20" s="11">
        <v>7</v>
      </c>
      <c r="B20" s="16" t="str">
        <f>_xlfn.IFNA(INDEX('EIP (Draft) Pairings'!$C$22:$N$36,$A20,MATCH('MCO EIP Reporting Table old'!$F$11,'EIP (Draft) Pairings'!$C$21:$N$21,0)),"")</f>
        <v xml:space="preserve">Suffolk Care Collaborative </v>
      </c>
      <c r="D20" s="16" t="str">
        <f t="shared" si="1"/>
        <v xml:space="preserve">Suffolk Care Collaborative </v>
      </c>
      <c r="E20" s="18"/>
      <c r="F20" s="18"/>
      <c r="G20" s="18"/>
      <c r="H20" s="18"/>
      <c r="I20" s="18"/>
      <c r="J20" s="35">
        <f t="shared" si="0"/>
        <v>0</v>
      </c>
    </row>
    <row r="21" spans="1:10" ht="25.5" customHeight="1" x14ac:dyDescent="0.15">
      <c r="A21" s="11">
        <v>8</v>
      </c>
      <c r="B21" s="16" t="str">
        <f>_xlfn.IFNA(INDEX('EIP (Draft) Pairings'!$C$22:$N$36,$A21,MATCH('MCO EIP Reporting Table old'!$F$11,'EIP (Draft) Pairings'!$C$21:$N$21,0)),"")</f>
        <v>The New York and Presbyterian Hospital</v>
      </c>
      <c r="D21" s="16" t="str">
        <f t="shared" si="1"/>
        <v>The New York and Presbyterian Hospital</v>
      </c>
      <c r="E21" s="18"/>
      <c r="F21" s="18"/>
      <c r="G21" s="18"/>
      <c r="H21" s="18"/>
      <c r="I21" s="18"/>
      <c r="J21" s="35">
        <f t="shared" si="0"/>
        <v>0</v>
      </c>
    </row>
    <row r="22" spans="1:10" ht="25.5" customHeight="1" x14ac:dyDescent="0.15">
      <c r="A22" s="11">
        <v>9</v>
      </c>
      <c r="B22" s="16">
        <f>_xlfn.IFNA(INDEX('EIP (Draft) Pairings'!$C$22:$N$36,$A22,MATCH('MCO EIP Reporting Table old'!$F$11,'EIP (Draft) Pairings'!$C$21:$N$21,0)),"")</f>
        <v>0</v>
      </c>
      <c r="D22" s="16" t="str">
        <f t="shared" si="1"/>
        <v/>
      </c>
      <c r="E22" s="18"/>
      <c r="F22" s="18"/>
      <c r="G22" s="18"/>
      <c r="H22" s="18"/>
      <c r="I22" s="18"/>
      <c r="J22" s="35" t="str">
        <f t="shared" si="0"/>
        <v/>
      </c>
    </row>
    <row r="23" spans="1:10" ht="25.5" customHeight="1" x14ac:dyDescent="0.15">
      <c r="A23" s="11">
        <v>10</v>
      </c>
      <c r="B23" s="16">
        <f>_xlfn.IFNA(INDEX('EIP (Draft) Pairings'!$C$22:$N$36,$A23,MATCH('MCO EIP Reporting Table old'!$F$11,'EIP (Draft) Pairings'!$C$21:$N$21,0)),"")</f>
        <v>0</v>
      </c>
      <c r="D23" s="16" t="str">
        <f t="shared" si="1"/>
        <v/>
      </c>
      <c r="E23" s="18"/>
      <c r="F23" s="18"/>
      <c r="G23" s="18"/>
      <c r="H23" s="18"/>
      <c r="I23" s="18"/>
      <c r="J23" s="35" t="str">
        <f t="shared" si="0"/>
        <v/>
      </c>
    </row>
    <row r="24" spans="1:10" ht="25.5" customHeight="1" x14ac:dyDescent="0.15">
      <c r="A24" s="11">
        <v>11</v>
      </c>
      <c r="B24" s="16">
        <f>_xlfn.IFNA(INDEX('EIP (Draft) Pairings'!$C$22:$N$36,$A24,MATCH('MCO EIP Reporting Table old'!$F$11,'EIP (Draft) Pairings'!$C$21:$N$21,0)),"")</f>
        <v>0</v>
      </c>
      <c r="D24" s="16" t="str">
        <f t="shared" si="1"/>
        <v/>
      </c>
      <c r="E24" s="18"/>
      <c r="F24" s="18"/>
      <c r="G24" s="18"/>
      <c r="H24" s="18"/>
      <c r="I24" s="18"/>
      <c r="J24" s="35" t="str">
        <f t="shared" si="0"/>
        <v/>
      </c>
    </row>
    <row r="25" spans="1:10" ht="25.5" customHeight="1" x14ac:dyDescent="0.15">
      <c r="A25" s="11">
        <v>12</v>
      </c>
      <c r="B25" s="16">
        <f>_xlfn.IFNA(INDEX('EIP (Draft) Pairings'!$C$22:$N$36,$A25,MATCH('MCO EIP Reporting Table old'!$F$11,'EIP (Draft) Pairings'!$C$21:$N$21,0)),"")</f>
        <v>0</v>
      </c>
      <c r="D25" s="16" t="str">
        <f t="shared" si="1"/>
        <v/>
      </c>
      <c r="E25" s="18"/>
      <c r="F25" s="18"/>
      <c r="G25" s="18"/>
      <c r="H25" s="18"/>
      <c r="I25" s="18"/>
      <c r="J25" s="35" t="str">
        <f t="shared" si="0"/>
        <v/>
      </c>
    </row>
    <row r="26" spans="1:10" ht="25.5" customHeight="1" x14ac:dyDescent="0.15">
      <c r="A26" s="11">
        <v>13</v>
      </c>
      <c r="B26" s="16">
        <f>_xlfn.IFNA(INDEX('EIP (Draft) Pairings'!$C$22:$N$36,$A26,MATCH('MCO EIP Reporting Table old'!$F$11,'EIP (Draft) Pairings'!$C$21:$N$21,0)),"")</f>
        <v>0</v>
      </c>
      <c r="D26" s="16" t="str">
        <f t="shared" si="1"/>
        <v/>
      </c>
      <c r="E26" s="18"/>
      <c r="F26" s="18"/>
      <c r="G26" s="18"/>
      <c r="H26" s="18"/>
      <c r="I26" s="18"/>
      <c r="J26" s="35" t="str">
        <f t="shared" si="0"/>
        <v/>
      </c>
    </row>
    <row r="27" spans="1:10" ht="25.5" customHeight="1" x14ac:dyDescent="0.15">
      <c r="A27" s="11">
        <v>14</v>
      </c>
      <c r="B27" s="16">
        <f>_xlfn.IFNA(INDEX('EIP (Draft) Pairings'!$C$22:$N$36,$A27,MATCH('MCO EIP Reporting Table old'!$F$11,'EIP (Draft) Pairings'!$C$21:$N$21,0)),"")</f>
        <v>0</v>
      </c>
      <c r="D27" s="16" t="str">
        <f t="shared" si="1"/>
        <v/>
      </c>
      <c r="E27" s="18"/>
      <c r="F27" s="18"/>
      <c r="G27" s="18"/>
      <c r="H27" s="18"/>
      <c r="I27" s="18"/>
      <c r="J27" s="35" t="str">
        <f t="shared" si="0"/>
        <v/>
      </c>
    </row>
    <row r="28" spans="1:10" ht="25.5" customHeight="1" x14ac:dyDescent="0.15">
      <c r="A28" s="11">
        <v>15</v>
      </c>
      <c r="B28" s="16">
        <f>_xlfn.IFNA(INDEX('EIP (Draft) Pairings'!$C$22:$N$36,$A28,MATCH('MCO EIP Reporting Table old'!$F$11,'EIP (Draft) Pairings'!$C$21:$N$21,0)),"")</f>
        <v>0</v>
      </c>
      <c r="D28" s="16" t="str">
        <f t="shared" si="1"/>
        <v/>
      </c>
      <c r="E28" s="18"/>
      <c r="F28" s="18"/>
      <c r="G28" s="18"/>
      <c r="H28" s="18"/>
      <c r="I28" s="18"/>
      <c r="J28" s="35" t="str">
        <f t="shared" si="0"/>
        <v/>
      </c>
    </row>
    <row r="29" spans="1:10" ht="15.95" customHeight="1" x14ac:dyDescent="0.15">
      <c r="D29" s="38" t="s">
        <v>66</v>
      </c>
      <c r="E29" s="35">
        <f t="shared" ref="E29" si="2">SUM(E14:E28)</f>
        <v>0</v>
      </c>
      <c r="F29" s="35">
        <f>SUM(F14:F28)</f>
        <v>0</v>
      </c>
      <c r="G29" s="35">
        <f>SUM(G14:G28)</f>
        <v>0</v>
      </c>
      <c r="H29" s="35">
        <f>SUM(H14:H28)</f>
        <v>0</v>
      </c>
      <c r="I29" s="35">
        <f t="shared" ref="I29:J29" si="3">SUM(I14:I28)</f>
        <v>0</v>
      </c>
      <c r="J29" s="35">
        <f t="shared" si="3"/>
        <v>0</v>
      </c>
    </row>
    <row r="31" spans="1:10" x14ac:dyDescent="0.15">
      <c r="D31" s="34" t="s">
        <v>78</v>
      </c>
    </row>
    <row r="33" spans="4:8" ht="25.5" customHeight="1" x14ac:dyDescent="0.15">
      <c r="D33" s="15" t="s">
        <v>0</v>
      </c>
      <c r="E33" s="36" t="s">
        <v>85</v>
      </c>
      <c r="F33" s="109" t="s">
        <v>79</v>
      </c>
      <c r="G33" s="110"/>
      <c r="H33" s="111"/>
    </row>
    <row r="34" spans="4:8" ht="25.5" customHeight="1" x14ac:dyDescent="0.15">
      <c r="D34" s="16" t="str">
        <f t="shared" ref="D34:D48" si="4">D14</f>
        <v>Advocate Community Providers</v>
      </c>
      <c r="E34" s="35">
        <f t="shared" ref="E34:E48" si="5">IF(B14=0,"",E14-J14)</f>
        <v>0</v>
      </c>
      <c r="F34" s="151"/>
      <c r="G34" s="152"/>
      <c r="H34" s="153"/>
    </row>
    <row r="35" spans="4:8" ht="25.5" customHeight="1" x14ac:dyDescent="0.15">
      <c r="D35" s="16" t="str">
        <f t="shared" si="4"/>
        <v>Bronx Health Access PPS</v>
      </c>
      <c r="E35" s="35">
        <f t="shared" si="5"/>
        <v>0</v>
      </c>
      <c r="F35" s="151"/>
      <c r="G35" s="152"/>
      <c r="H35" s="153"/>
    </row>
    <row r="36" spans="4:8" ht="25.5" customHeight="1" x14ac:dyDescent="0.15">
      <c r="D36" s="16" t="str">
        <f t="shared" si="4"/>
        <v>Montefiore Hudson Valley Collaborative</v>
      </c>
      <c r="E36" s="35">
        <f t="shared" si="5"/>
        <v>0</v>
      </c>
      <c r="F36" s="151"/>
      <c r="G36" s="152"/>
      <c r="H36" s="153"/>
    </row>
    <row r="37" spans="4:8" ht="25.5" customHeight="1" x14ac:dyDescent="0.15">
      <c r="D37" s="16" t="str">
        <f t="shared" si="4"/>
        <v>Mount Sinai LLC</v>
      </c>
      <c r="E37" s="35">
        <f t="shared" si="5"/>
        <v>0</v>
      </c>
      <c r="F37" s="151"/>
      <c r="G37" s="152"/>
      <c r="H37" s="153"/>
    </row>
    <row r="38" spans="4:8" ht="25.5" customHeight="1" x14ac:dyDescent="0.15">
      <c r="D38" s="16" t="str">
        <f t="shared" si="4"/>
        <v>Nassau Queens PPS</v>
      </c>
      <c r="E38" s="35">
        <f t="shared" si="5"/>
        <v>0</v>
      </c>
      <c r="F38" s="151"/>
      <c r="G38" s="152"/>
      <c r="H38" s="153"/>
    </row>
    <row r="39" spans="4:8" ht="25.5" customHeight="1" x14ac:dyDescent="0.15">
      <c r="D39" s="16" t="str">
        <f t="shared" si="4"/>
        <v>Bronx Partners for Healthy Communities</v>
      </c>
      <c r="E39" s="35">
        <f t="shared" si="5"/>
        <v>0</v>
      </c>
      <c r="F39" s="151"/>
      <c r="G39" s="152"/>
      <c r="H39" s="153"/>
    </row>
    <row r="40" spans="4:8" ht="25.5" customHeight="1" x14ac:dyDescent="0.15">
      <c r="D40" s="16" t="str">
        <f t="shared" si="4"/>
        <v xml:space="preserve">Suffolk Care Collaborative </v>
      </c>
      <c r="E40" s="35">
        <f t="shared" si="5"/>
        <v>0</v>
      </c>
      <c r="F40" s="151"/>
      <c r="G40" s="152"/>
      <c r="H40" s="153"/>
    </row>
    <row r="41" spans="4:8" ht="25.5" customHeight="1" x14ac:dyDescent="0.15">
      <c r="D41" s="16" t="str">
        <f t="shared" si="4"/>
        <v>The New York and Presbyterian Hospital</v>
      </c>
      <c r="E41" s="35">
        <f t="shared" si="5"/>
        <v>0</v>
      </c>
      <c r="F41" s="151"/>
      <c r="G41" s="152"/>
      <c r="H41" s="153"/>
    </row>
    <row r="42" spans="4:8" ht="25.5" customHeight="1" x14ac:dyDescent="0.15">
      <c r="D42" s="16" t="str">
        <f t="shared" si="4"/>
        <v/>
      </c>
      <c r="E42" s="35" t="str">
        <f t="shared" si="5"/>
        <v/>
      </c>
      <c r="F42" s="151"/>
      <c r="G42" s="152"/>
      <c r="H42" s="153"/>
    </row>
    <row r="43" spans="4:8" ht="25.5" customHeight="1" x14ac:dyDescent="0.15">
      <c r="D43" s="16" t="str">
        <f t="shared" si="4"/>
        <v/>
      </c>
      <c r="E43" s="35" t="str">
        <f t="shared" si="5"/>
        <v/>
      </c>
      <c r="F43" s="151"/>
      <c r="G43" s="152"/>
      <c r="H43" s="153"/>
    </row>
    <row r="44" spans="4:8" ht="25.5" customHeight="1" x14ac:dyDescent="0.15">
      <c r="D44" s="16" t="str">
        <f t="shared" si="4"/>
        <v/>
      </c>
      <c r="E44" s="35" t="str">
        <f t="shared" si="5"/>
        <v/>
      </c>
      <c r="F44" s="151"/>
      <c r="G44" s="152"/>
      <c r="H44" s="153"/>
    </row>
    <row r="45" spans="4:8" ht="25.5" customHeight="1" x14ac:dyDescent="0.15">
      <c r="D45" s="16" t="str">
        <f t="shared" si="4"/>
        <v/>
      </c>
      <c r="E45" s="35" t="str">
        <f t="shared" si="5"/>
        <v/>
      </c>
      <c r="F45" s="151"/>
      <c r="G45" s="152"/>
      <c r="H45" s="153"/>
    </row>
    <row r="46" spans="4:8" ht="25.5" customHeight="1" x14ac:dyDescent="0.15">
      <c r="D46" s="16" t="str">
        <f t="shared" si="4"/>
        <v/>
      </c>
      <c r="E46" s="35" t="str">
        <f t="shared" si="5"/>
        <v/>
      </c>
      <c r="F46" s="151"/>
      <c r="G46" s="152"/>
      <c r="H46" s="153"/>
    </row>
    <row r="47" spans="4:8" ht="25.5" customHeight="1" x14ac:dyDescent="0.15">
      <c r="D47" s="16" t="str">
        <f t="shared" si="4"/>
        <v/>
      </c>
      <c r="E47" s="35" t="str">
        <f t="shared" si="5"/>
        <v/>
      </c>
      <c r="F47" s="151"/>
      <c r="G47" s="152"/>
      <c r="H47" s="153"/>
    </row>
    <row r="48" spans="4:8" ht="25.5" customHeight="1" x14ac:dyDescent="0.15">
      <c r="D48" s="16" t="str">
        <f t="shared" si="4"/>
        <v/>
      </c>
      <c r="E48" s="35" t="str">
        <f t="shared" si="5"/>
        <v/>
      </c>
      <c r="F48" s="151"/>
      <c r="G48" s="152"/>
      <c r="H48" s="153"/>
    </row>
    <row r="49" spans="4:8" ht="9" x14ac:dyDescent="0.15">
      <c r="D49" s="16" t="s">
        <v>1</v>
      </c>
      <c r="E49" s="35">
        <f>SUM(E34:E48)</f>
        <v>0</v>
      </c>
      <c r="F49" s="151"/>
      <c r="G49" s="152"/>
      <c r="H49" s="153"/>
    </row>
  </sheetData>
  <mergeCells count="18">
    <mergeCell ref="F45:H45"/>
    <mergeCell ref="F46:H46"/>
    <mergeCell ref="F47:H47"/>
    <mergeCell ref="F48:H48"/>
    <mergeCell ref="F49:H49"/>
    <mergeCell ref="D4:F9"/>
    <mergeCell ref="F44:H44"/>
    <mergeCell ref="F33:H33"/>
    <mergeCell ref="F34:H34"/>
    <mergeCell ref="F35:H35"/>
    <mergeCell ref="F36:H36"/>
    <mergeCell ref="F37:H37"/>
    <mergeCell ref="F38:H38"/>
    <mergeCell ref="F39:H39"/>
    <mergeCell ref="F40:H40"/>
    <mergeCell ref="F41:H41"/>
    <mergeCell ref="F42:H42"/>
    <mergeCell ref="F43:H43"/>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 (Hidden Tab)'!$G$3:$G$15</xm:f>
          </x14:formula1>
          <xm:sqref>F11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PPS EIP Reporting Table</vt:lpstr>
      <vt:lpstr>MCO EIP Activity Table</vt:lpstr>
      <vt:lpstr>MCO EIP Payment Table</vt:lpstr>
      <vt:lpstr>MCO EPP Payment Table</vt:lpstr>
      <vt:lpstr>MCO EPP Reporting Table (old)</vt:lpstr>
      <vt:lpstr>MCO EP Frequency Table</vt:lpstr>
      <vt:lpstr>Activities and PPS Names</vt:lpstr>
      <vt:lpstr>Drop Down Menu</vt:lpstr>
      <vt:lpstr>MCO EIP Reporting Table old</vt:lpstr>
      <vt:lpstr>EIP (Draft) Pairings</vt:lpstr>
      <vt:lpstr>Drop Downs (Hidden Tab)</vt:lpstr>
    </vt:vector>
  </TitlesOfParts>
  <Company>New York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 Hoffman</dc:creator>
  <cp:lastModifiedBy>Kim Fraim</cp:lastModifiedBy>
  <cp:lastPrinted>2016-04-15T03:35:54Z</cp:lastPrinted>
  <dcterms:created xsi:type="dcterms:W3CDTF">2015-11-10T15:37:00Z</dcterms:created>
  <dcterms:modified xsi:type="dcterms:W3CDTF">2017-05-23T12:02:10Z</dcterms:modified>
</cp:coreProperties>
</file>